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240" windowHeight="11250" firstSheet="1" activeTab="4"/>
  </bookViews>
  <sheets>
    <sheet name="CAN DOI KE TOAN" sheetId="1" r:id="rId1"/>
    <sheet name="KET QUA KINH DOANH" sheetId="2" r:id="rId2"/>
    <sheet name="THUYET MINH 1" sheetId="3" r:id="rId3"/>
    <sheet name="THUYET MINH 2" sheetId="4" r:id="rId4"/>
    <sheet name="THUYET MINH 3" sheetId="5" r:id="rId5"/>
    <sheet name="LUU CHUYEN TIEN TE" sheetId="6" r:id="rId6"/>
    <sheet name="Sheet7" sheetId="7" r:id="rId7"/>
    <sheet name="Sheet8" sheetId="8" r:id="rId8"/>
    <sheet name="Sheet9" sheetId="9" r:id="rId9"/>
    <sheet name="Sheet10" sheetId="10" r:id="rId10"/>
  </sheets>
  <externalReferences>
    <externalReference r:id="rId13"/>
    <externalReference r:id="rId14"/>
  </externalReferences>
  <definedNames/>
  <calcPr fullCalcOnLoad="1"/>
</workbook>
</file>

<file path=xl/sharedStrings.xml><?xml version="1.0" encoding="utf-8"?>
<sst xmlns="http://schemas.openxmlformats.org/spreadsheetml/2006/main" count="1174" uniqueCount="973">
  <si>
    <t>TẬP ĐOÀN CÔNG NGHIỆP CAO SU VIỆT NAM</t>
  </si>
  <si>
    <t>Mẫu số B01 - DN</t>
  </si>
  <si>
    <t>CÔNG TY TNHH MTV CAO SU CHƯ SÊ</t>
  </si>
  <si>
    <t xml:space="preserve">BẢNG CÂN ĐỐI KẾ TOÁN </t>
  </si>
  <si>
    <t>TẠI NGÀY 31 THÁNG 12 NĂM 2018</t>
  </si>
  <si>
    <t>Đơn vị tính: đồng</t>
  </si>
  <si>
    <t>CHỈ TIÊU</t>
  </si>
  <si>
    <t>Mã số</t>
  </si>
  <si>
    <t>Thuyết minh</t>
  </si>
  <si>
    <t>Tại ngày 31/12/2018</t>
  </si>
  <si>
    <t>Tại ngày 31/05/2018</t>
  </si>
  <si>
    <t>Tài khoản</t>
  </si>
  <si>
    <t>Cuối kỳ</t>
  </si>
  <si>
    <t>Đầu kỳ</t>
  </si>
  <si>
    <r>
      <t xml:space="preserve">A. TÀI SẢN NGẮN HẠN </t>
    </r>
    <r>
      <rPr>
        <b/>
        <sz val="12"/>
        <rFont val="Times New Roman"/>
        <family val="1"/>
      </rPr>
      <t>(100 = 110+120+130+140+150)</t>
    </r>
  </si>
  <si>
    <t>I/ Tiền và các khoản tương đương tiền</t>
  </si>
  <si>
    <t xml:space="preserve">1. Tiền </t>
  </si>
  <si>
    <t>2. Các khoản tương đương tiền</t>
  </si>
  <si>
    <t>II/ Các khoản đầu tư tài chính ngắn hạn</t>
  </si>
  <si>
    <t>1. Chứng khoán kinh doanh</t>
  </si>
  <si>
    <t>2. Dự phòng giảm giá chứng khoán kinh doanh (*)</t>
  </si>
  <si>
    <t>3. Đầu tư nắm giữ đến ngày đáo hạn</t>
  </si>
  <si>
    <t>III/ Các khoản phải thu ngắn hạn</t>
  </si>
  <si>
    <t>1. Phải thu ngắn hạn của khách hàng</t>
  </si>
  <si>
    <t>2. Trả trước cho người bán ngắn hạn</t>
  </si>
  <si>
    <t>3. Phải thu nội bộ ngắn hạn</t>
  </si>
  <si>
    <t>4. Phải thu theo tiến độ kế hoạch HĐ xây dựng</t>
  </si>
  <si>
    <t>5. Phải thu về cho vay ngắn hạn</t>
  </si>
  <si>
    <t>6. Phải thu ngắn hạn khác</t>
  </si>
  <si>
    <t>7. Dự phòng các khoản phải thu ngắn hạn khó đòi (*)</t>
  </si>
  <si>
    <t>8. Tài sản thiếu chờ xử lý</t>
  </si>
  <si>
    <t>IV/ Hàng tồn kho</t>
  </si>
  <si>
    <t>1. Hàng tồn kho</t>
  </si>
  <si>
    <t>2. Dự phòng giảm giá hàng tồn kho (*)</t>
  </si>
  <si>
    <t>V/ Tài sản ngắn hạn khác</t>
  </si>
  <si>
    <t>1. Chi phí trả trước ngắn hạn</t>
  </si>
  <si>
    <t>2. Thuế GTGT được khấu trừ</t>
  </si>
  <si>
    <t>3. Thuế và các khoản khác phải thu Nhà nước</t>
  </si>
  <si>
    <t>4. Giao dịch mua bán lại trái phiếu chính phủ</t>
  </si>
  <si>
    <t>5. Tài sản ngắn hạn khác</t>
  </si>
  <si>
    <r>
      <t>B. TÀI SẢN DÀI HẠN</t>
    </r>
    <r>
      <rPr>
        <b/>
        <sz val="12"/>
        <rFont val="Times New Roman"/>
        <family val="1"/>
      </rPr>
      <t xml:space="preserve"> (200=210+220+240+250+260)</t>
    </r>
  </si>
  <si>
    <t>I/ Các khoản phải thu dài hạn</t>
  </si>
  <si>
    <t>1. Phải thu dài hạn của khách hàng</t>
  </si>
  <si>
    <t>2. Trả trước cho người bán dài hạn</t>
  </si>
  <si>
    <t>3. Vốn kinh doanh ở đơn vị trực thuộc</t>
  </si>
  <si>
    <t xml:space="preserve">4. Phải thu dài hạn nội bộ </t>
  </si>
  <si>
    <t>5. Phải thu cho vay dài hạn</t>
  </si>
  <si>
    <t>6. Phải thu dài hạn khác</t>
  </si>
  <si>
    <t>7. Dự phòng phải thu dai hạn khó đòi (*)</t>
  </si>
  <si>
    <t>II/ Tài sản cố định</t>
  </si>
  <si>
    <t>1. Tài sản cố định hữu hình</t>
  </si>
  <si>
    <t xml:space="preserve">   - Nguyên giá</t>
  </si>
  <si>
    <t xml:space="preserve">   - Giá trị hao mòn luỹ kế (*)</t>
  </si>
  <si>
    <t>2. Tài sản cố định thuê tài chính</t>
  </si>
  <si>
    <t>3. Tài sản cố định vô hình</t>
  </si>
  <si>
    <t>III/ Bất động sản đầu tư</t>
  </si>
  <si>
    <t>- Nguyên giá</t>
  </si>
  <si>
    <t>- Giá trị hao mòn luỹ kế (*)</t>
  </si>
  <si>
    <t>IV/ Tài sản dở dang dài hạn</t>
  </si>
  <si>
    <t>1. Chi phí sản xuất, kinh doanh dở dang dài hạn</t>
  </si>
  <si>
    <t>2. Chi phí xây dựng cơ bản dở dang</t>
  </si>
  <si>
    <t>IV/ Các khoản đầu tư tài chính dài hạn</t>
  </si>
  <si>
    <t>1. Đầu tư vào công ty con</t>
  </si>
  <si>
    <t>2. Đầu tư vào công ty liên kết, liên doanh</t>
  </si>
  <si>
    <t>3. Đầu tư góp vốn vào đơn vị khác</t>
  </si>
  <si>
    <t>4. Dự phòng đầu tư tài chính dài hạn (*)</t>
  </si>
  <si>
    <t>5. Đầu tư nắm giữ đến ngày đáo hạn</t>
  </si>
  <si>
    <t>V/ Tài sản dài hạn khác</t>
  </si>
  <si>
    <t>1. Chi phí trả trước dài hạn</t>
  </si>
  <si>
    <t>2. Tài sản thuế thu nhập hoãn lại</t>
  </si>
  <si>
    <t>3. Thiết bị, vật tư, phụ tùng thay thế dài hạn</t>
  </si>
  <si>
    <t>4. Tài sản dài hạn khác</t>
  </si>
  <si>
    <t>TỔNG CỘNG TÀI SẢN ( 270 = 100 + 200 )</t>
  </si>
  <si>
    <t>NGUỒN VỐN</t>
  </si>
  <si>
    <r>
      <t>A. NỢ PHẢI TRẢ</t>
    </r>
    <r>
      <rPr>
        <b/>
        <sz val="12"/>
        <rFont val="Times New Roman"/>
        <family val="1"/>
      </rPr>
      <t xml:space="preserve"> ( 300 = 310 + 330 )</t>
    </r>
  </si>
  <si>
    <t>I/ Nợ ngắn hạn</t>
  </si>
  <si>
    <t>1. Phải trả người bán ngắn hạn</t>
  </si>
  <si>
    <t>2. Người mua trả tiền trước ngắn hạn</t>
  </si>
  <si>
    <t>3. Thuế và các khoản phải nộp Nhà nước</t>
  </si>
  <si>
    <t>4. Phải trả người lao động</t>
  </si>
  <si>
    <t>5. Chi phí phải trả ngắn hạn</t>
  </si>
  <si>
    <t>6. Phải trả nội bộ ngắn hạn</t>
  </si>
  <si>
    <t>7. Phải trả theo tiến độ kế hoạch hợp đồng xây dựng</t>
  </si>
  <si>
    <t>8. Doanh thu chưa thực hiện ngắn hạn</t>
  </si>
  <si>
    <t>9. Các khoản phải trả ngắn hạn khác</t>
  </si>
  <si>
    <t>319</t>
  </si>
  <si>
    <t>10. Vay và nợ thuê tài chính ngắn hạn</t>
  </si>
  <si>
    <t xml:space="preserve">11. Dự phòng phải trả ngắn hạn </t>
  </si>
  <si>
    <t>12. Quỹ khen thưởng, phúc lợi</t>
  </si>
  <si>
    <t>13. Quỹ bình ổn giá</t>
  </si>
  <si>
    <t>14. Giao dịch mua bán lại trái phiếu chính phủ</t>
  </si>
  <si>
    <t>II/ Nợ dài hạn</t>
  </si>
  <si>
    <t>1. Phải trả dài hạn người bán</t>
  </si>
  <si>
    <t>2. Người mua trả tiền trước dài hạn</t>
  </si>
  <si>
    <t>3. Chi phí phải trả dài hạn</t>
  </si>
  <si>
    <t>4. Phải trả nội bộ về vốn kinh doanh</t>
  </si>
  <si>
    <t>5. Phải trả nội bộ dài hạn</t>
  </si>
  <si>
    <t>6. Doanh thu chưa thực hiện dài hạn</t>
  </si>
  <si>
    <t>7. Phải trả dài hạn khác</t>
  </si>
  <si>
    <t>8. Vay và nợ thuê tài chính dài hạn</t>
  </si>
  <si>
    <t>9. Trái phiếu chuyển đổi</t>
  </si>
  <si>
    <t>10. Cổ phiếu ưu đãi</t>
  </si>
  <si>
    <t>11. Thuế thu nhập hoãn lại phải trả</t>
  </si>
  <si>
    <t>12. Dự phòng phải trả dài hạn</t>
  </si>
  <si>
    <t>13. Quỹ phát triển khoa học và công nghệ</t>
  </si>
  <si>
    <r>
      <t xml:space="preserve">B. VỐN CHỦ SỞ HỮU </t>
    </r>
    <r>
      <rPr>
        <b/>
        <sz val="12"/>
        <rFont val="Times New Roman"/>
        <family val="1"/>
      </rPr>
      <t>( 400 = 410 + 430 )</t>
    </r>
  </si>
  <si>
    <t>I/  Vốn chủ sở hữu</t>
  </si>
  <si>
    <t>1. Vốn góp của chủ sở hữu</t>
  </si>
  <si>
    <t>- Cổ phiếu phổ thông có quyền biểu quyết</t>
  </si>
  <si>
    <t>411a</t>
  </si>
  <si>
    <t>- Cổ phiếu ưu đãi</t>
  </si>
  <si>
    <t>411b</t>
  </si>
  <si>
    <t>2. Thặng dư vốn cổ phần</t>
  </si>
  <si>
    <t>3. Quyền chọn chuyển đổi trái phiếu</t>
  </si>
  <si>
    <t>4. Vốn khác của chủ sở hữu</t>
  </si>
  <si>
    <t>5. Cổ phiếu quỹ (*)</t>
  </si>
  <si>
    <t>6. Chênh lệch đánh giá lại tài sản</t>
  </si>
  <si>
    <t>7. Chênh lệch tỷ giá hối đoái</t>
  </si>
  <si>
    <t>8. Quỹ đầu tư phát triển</t>
  </si>
  <si>
    <t>9. Quỹ hỗ trợ sắp xếp doanh nghiệp</t>
  </si>
  <si>
    <t>10. Quỹ khác thuộc vốn chủ sở hữu</t>
  </si>
  <si>
    <t>11. Lợi nhuận sau thuế chưa phân phối</t>
  </si>
  <si>
    <t>- LNST chưa phân phối lũy kế đến cuối kỳ trước</t>
  </si>
  <si>
    <t>421a</t>
  </si>
  <si>
    <t>- LNST chưa phân phối kỳ này</t>
  </si>
  <si>
    <t>421b</t>
  </si>
  <si>
    <t>12. Nguồn vốn đầu tư XDCB</t>
  </si>
  <si>
    <t>II/ Nguồn kinh phí, quỹ khác</t>
  </si>
  <si>
    <t xml:space="preserve">1. Nguồn kinh phí </t>
  </si>
  <si>
    <t>A.Nguồn kinh phí chi sự nghiệp năm trước</t>
  </si>
  <si>
    <t>B Nguồn kinh phí chi sự nghiệp năm nay</t>
  </si>
  <si>
    <t>2. Nguồn K.phí hình thành TSCĐ</t>
  </si>
  <si>
    <t>TỔNG NGUỒN VỐN ( 440 = 300 + 400 )</t>
  </si>
  <si>
    <t>CÁC CHỈ TIÊU NGOÀI BẢNG CÂN ĐỐI KẾ TOÁN</t>
  </si>
  <si>
    <t>Chỉ tiêu</t>
  </si>
  <si>
    <t>Số cuối kỳ</t>
  </si>
  <si>
    <t>Số đầu năm</t>
  </si>
  <si>
    <t>1. Tài sản thuê ngoài</t>
  </si>
  <si>
    <t>2. Vật tư hàng hoá nhận giữ hộ, nhận gia công</t>
  </si>
  <si>
    <t>3. Hàng hoá nhận bán hộ, nhận ký gửi, ký cược</t>
  </si>
  <si>
    <t>4. Nợ khó đòi đã xử lý</t>
  </si>
  <si>
    <t>5. Ngoại tệ các loại (USD)</t>
  </si>
  <si>
    <t>6. Dự toán chi sự nghiệp, dự án</t>
  </si>
  <si>
    <t>Chư Sê, ngày 20 tháng 01 năm 2019</t>
  </si>
  <si>
    <t xml:space="preserve">        Người Lập Biểu                                       Kế Toán Trưởng</t>
  </si>
  <si>
    <t xml:space="preserve">     Tổng Giám Đốc </t>
  </si>
  <si>
    <t>Mẫu số B 02-DN</t>
  </si>
  <si>
    <t xml:space="preserve"> BÁO CÁO KẾT QUẢ HOẠT ĐỘNG KINH DOANH 7 THÁNG NĂM 2018</t>
  </si>
  <si>
    <t>I/. TÌNH HÌNH HOẠT ĐỘNG SẢN XUẤT KINH DOANH:</t>
  </si>
  <si>
    <t>ĐVT:Đồng</t>
  </si>
  <si>
    <t>TM</t>
  </si>
  <si>
    <t>7 tháng năm 2018</t>
  </si>
  <si>
    <t>5 tháng năm 2018</t>
  </si>
  <si>
    <t>Cả năm 2018</t>
  </si>
  <si>
    <t>2</t>
  </si>
  <si>
    <t>1. Doanh thu bán hàng và cung cấp dịch vụ</t>
  </si>
  <si>
    <t>01</t>
  </si>
  <si>
    <t>VI.25</t>
  </si>
  <si>
    <t>2. Các khoản giảm trừ doanh thu</t>
  </si>
  <si>
    <t>02</t>
  </si>
  <si>
    <t>VI.26</t>
  </si>
  <si>
    <t>3. Doanh thu thuần về bán hàng và cung cấp dịch vụ (10 = 01-02)</t>
  </si>
  <si>
    <t>10</t>
  </si>
  <si>
    <t>VI.27</t>
  </si>
  <si>
    <t>4. Giá vốn hàng bán</t>
  </si>
  <si>
    <t>11</t>
  </si>
  <si>
    <t>VI.28</t>
  </si>
  <si>
    <t>5. Lợi nhuận gộp về bán hàng và cung cấp dịch vụ (20=10-11)</t>
  </si>
  <si>
    <t>20</t>
  </si>
  <si>
    <t>6. Doanh thu hoạt động tài chính</t>
  </si>
  <si>
    <t>21</t>
  </si>
  <si>
    <t>VI.29</t>
  </si>
  <si>
    <t>7. Chi phí tài chính</t>
  </si>
  <si>
    <t>22</t>
  </si>
  <si>
    <t>VI.30</t>
  </si>
  <si>
    <t>Trong đó: Chi phí lãi vay</t>
  </si>
  <si>
    <t>23</t>
  </si>
  <si>
    <t>8. Chi phí bán hàng</t>
  </si>
  <si>
    <t>24</t>
  </si>
  <si>
    <t>9. Chi phí quản lý doanh nghiệp</t>
  </si>
  <si>
    <t>25</t>
  </si>
  <si>
    <t>10. Lợi nhuận thuần từ hoạt động kinh doanh (30=20+(21-22)-(24+25))</t>
  </si>
  <si>
    <t>30</t>
  </si>
  <si>
    <t>11. Thu nhập khác</t>
  </si>
  <si>
    <t>31</t>
  </si>
  <si>
    <t>12. Chi phí khác</t>
  </si>
  <si>
    <t>32</t>
  </si>
  <si>
    <t>13. Lợi nhuận khác (40=31-32)</t>
  </si>
  <si>
    <t>40</t>
  </si>
  <si>
    <t>14. Tổng lợi nhuận kế toán trước thuế ( 50 = 30+40 )</t>
  </si>
  <si>
    <t>50</t>
  </si>
  <si>
    <t>15. Chi phí thuế TNDN hiện hành</t>
  </si>
  <si>
    <t>51</t>
  </si>
  <si>
    <t>VI.31</t>
  </si>
  <si>
    <t>16. Chi phí thuế TNDN hoãn lại</t>
  </si>
  <si>
    <t>52</t>
  </si>
  <si>
    <t>VI.32</t>
  </si>
  <si>
    <t>18. Lợi nhuận sau thuế thu nhập doanh nghiệp ( 60 = 50-51-52)</t>
  </si>
  <si>
    <t>60</t>
  </si>
  <si>
    <t>18. Lãi cơ bản trên cổ phiếu (*)</t>
  </si>
  <si>
    <t>70</t>
  </si>
  <si>
    <t>Chư Sê, ngày 15 tháng 03 năm 2010</t>
  </si>
  <si>
    <t>Người lập biểu                                  Kế toán trưởng</t>
  </si>
  <si>
    <t>Giám đốc</t>
  </si>
  <si>
    <t>Hồ Hữu Nghĩa                                        Lê Quang Thái                                  Nguyễn Quốc Khánh</t>
  </si>
  <si>
    <t xml:space="preserve">       Người lập biểu                                          Kế toán trưởng</t>
  </si>
  <si>
    <t xml:space="preserve">    Tổng giám đốc</t>
  </si>
  <si>
    <t>VI- Thông tin bổ sung cho các khoản mục trình bày trong BCĐKT :</t>
  </si>
  <si>
    <t>( ĐVT: đồng)</t>
  </si>
  <si>
    <t xml:space="preserve">  1- Tiền mặt:</t>
  </si>
  <si>
    <t xml:space="preserve">    - Tiền mặt</t>
  </si>
  <si>
    <t xml:space="preserve">    - Tiền gửi ngân hàng</t>
  </si>
  <si>
    <t xml:space="preserve">    - Tiền đang chuyển</t>
  </si>
  <si>
    <t>Cäüng</t>
  </si>
  <si>
    <t>Cộng</t>
  </si>
  <si>
    <t xml:space="preserve">  2- Các khoản đầu tư tài chính:</t>
  </si>
  <si>
    <t>Giá gốc</t>
  </si>
  <si>
    <t>Giá trị hợp lý</t>
  </si>
  <si>
    <t>Dự phòng</t>
  </si>
  <si>
    <t>a)Chứng khoán kinh doanh</t>
  </si>
  <si>
    <t xml:space="preserve">    - Tổng giá trị cổ phiếu:</t>
  </si>
  <si>
    <t xml:space="preserve">    -Tổng giá trị trái phiếu:</t>
  </si>
  <si>
    <t xml:space="preserve">    - Các khoản đầu tư khác:</t>
  </si>
  <si>
    <t xml:space="preserve">    - Lý do thay đổi của từng khoản đầu tư:</t>
  </si>
  <si>
    <t>+ Về số lượng</t>
  </si>
  <si>
    <t>+ Về giá trị</t>
  </si>
  <si>
    <t>b)Đầu tư nắm giữ đến ngày đáo hạn</t>
  </si>
  <si>
    <t>b1)Ngắn hạn</t>
  </si>
  <si>
    <t>Giá trị ghi sổ</t>
  </si>
  <si>
    <t>-Tiền gửi có kỳ hạn</t>
  </si>
  <si>
    <t>-Trái phiếu</t>
  </si>
  <si>
    <t>-Các khoản đầu tư khác</t>
  </si>
  <si>
    <t>b2)Dài hạn</t>
  </si>
  <si>
    <t>c)Đầu tư góp vốn vào đơn vị khác</t>
  </si>
  <si>
    <t>-Đầu tư vào công ty con</t>
  </si>
  <si>
    <t>+Công ty TNHH BOT CSHT Đồng Tháp</t>
  </si>
  <si>
    <t>+Công ty CP CS Chư Sê-Kampongthom</t>
  </si>
  <si>
    <t>-Đầu tư vào công ty liên doanh, liên kết</t>
  </si>
  <si>
    <t>-Đầu tư vào đơn vị khác</t>
  </si>
  <si>
    <t>+Công ty Đầu tư hạ tầng VRG</t>
  </si>
  <si>
    <t>+Công ty CP DVDL Cao su</t>
  </si>
  <si>
    <t>+Công ty CP VRG-Bảo Lộc</t>
  </si>
  <si>
    <t>+Công ty CP CB XNK Thủy sản Đồng Tháp</t>
  </si>
  <si>
    <t>-Tóm tắt hoạt động của các công ty con, công ty liên doanh, liên kết trong kỳ:</t>
  </si>
  <si>
    <t>-Các giao dịch trọng yếu giữa doanh nghiệp và công ty con, liên doanh, liên kết trong kỳ:</t>
  </si>
  <si>
    <t xml:space="preserve">Trong 7 tháng cuối năm 2018 đơn vị thực hiện đầu tư góp vốn 93.400.000.000 đồng vào Công ty CP Cao su Chư Sê-Kampongthom. Khoản chênh lệch đánh lại khoản đầu tư </t>
  </si>
  <si>
    <t>là 32.540.968.074 đồng theo đánh giá lại khoản đầu tư vào Công ty CP Cao su Chư Sê-Kampongthom để cổ phần hóa công ty mẹ Tập đoàn trong năm 2017.</t>
  </si>
  <si>
    <t>Trong năm 2017 đơn vị thực hiện đánh giá lại 02 khoản đầu tư vào công ty liên kết  để phục vụ cho công tác cổ phần hóa công ty mẹ Tập đoàn. Trong đó khoản đầu tư</t>
  </si>
  <si>
    <t>vào công ty CP DVDL Cao su giảm 16.643.391.566 đồng và khoản đầu tư vào công ty CP VRG Bảo Lộc tăng 8.530.685.690 đồng.</t>
  </si>
  <si>
    <t>3-Phải thu của khách hàng</t>
  </si>
  <si>
    <t>a)Phải thu của khách hàng ngắn hạn</t>
  </si>
  <si>
    <t>-Trong đó phải thu tiền phân bón tại XNKDTH</t>
  </si>
  <si>
    <t>b)Phải thu của khách hàng dài hạn</t>
  </si>
  <si>
    <t>c)Phải thu của khách hàng là các bên liên quan</t>
  </si>
  <si>
    <t xml:space="preserve">  4- Phải thu khác:</t>
  </si>
  <si>
    <t>Giá trị</t>
  </si>
  <si>
    <t>a)Ngắn hạn</t>
  </si>
  <si>
    <t xml:space="preserve">    - Phải thu cổ phần hóa:</t>
  </si>
  <si>
    <t xml:space="preserve">    - Phải thu về cổ tức và lợi nhuận được chia:</t>
  </si>
  <si>
    <t xml:space="preserve">    - Phải thu người lao động:</t>
  </si>
  <si>
    <t xml:space="preserve">    - Ký cược, ký quỹ:</t>
  </si>
  <si>
    <t xml:space="preserve">    - Cho mượn:</t>
  </si>
  <si>
    <t xml:space="preserve">    - Các khoản chi hộ:</t>
  </si>
  <si>
    <t xml:space="preserve">    - Các khoản phải thu khác:</t>
  </si>
  <si>
    <t>+ Trong đó:</t>
  </si>
  <si>
    <t>Phải thu các khoản phát sinh tại TTYT</t>
  </si>
  <si>
    <t>Phải thu BHXH nộp thừa (dư nợ)</t>
  </si>
  <si>
    <t xml:space="preserve">Phải thu CBCNV tiền BHXH, BHYT, BHTN </t>
  </si>
  <si>
    <t>Phải thu Ban QLDA thủy điện Miền Trung tiền đền bù cao su thanh lý</t>
  </si>
  <si>
    <t>Phải thu lãi tiền gửi tại các ngân hàng cho các hộ xen canh tiền đặt cọc</t>
  </si>
  <si>
    <t>Phải thu Cty Tây Nguyên Xanh tiền lãi theo HĐ liên doanh liên kết</t>
  </si>
  <si>
    <t>Phải thu lãi tiền gửi tại các ngân hàng</t>
  </si>
  <si>
    <t>Phải thu các khoản tại XNKDTH</t>
  </si>
  <si>
    <t>Bảo hiểm xã hội (dư nợ)</t>
  </si>
  <si>
    <t>Phải thu Cty HTX CNC Quang Minh theo HĐ liên doanh liên kết</t>
  </si>
  <si>
    <t>Phải trả các khoản phát sinh tại XNKDTH (dư nợ)</t>
  </si>
  <si>
    <t>Phải thu Cty Ánh Dương theo HĐ liên doanh liên kết</t>
  </si>
  <si>
    <t>Phải thu Ông Nguyễn Văn Thẩm</t>
  </si>
  <si>
    <t>Phải thu thuế TNCN CNCNV</t>
  </si>
  <si>
    <t>Phải thu tạm ứng CNCNV</t>
  </si>
  <si>
    <t>Phải thu Tập đoàn phí quản lý nghành (dư nợ)</t>
  </si>
  <si>
    <t>Phải thu Cty Tây Nguyên Xanh theo HĐ liên doanh liên kết</t>
  </si>
  <si>
    <t>Phải thu các hộ cá nhân theo HĐ liên doanh liên kết</t>
  </si>
  <si>
    <t>5-Tài sản thiếu chờ xử lý</t>
  </si>
  <si>
    <t>Số lượng</t>
  </si>
  <si>
    <t>a)Tiền;</t>
  </si>
  <si>
    <t>b)Hàng tồn kho;</t>
  </si>
  <si>
    <t>c)TSCĐ;</t>
  </si>
  <si>
    <t>d)Tài sản khác;</t>
  </si>
  <si>
    <t>6-Nợ xấu</t>
  </si>
  <si>
    <t>Giá thu hồi</t>
  </si>
  <si>
    <t>Đối tượng nợ</t>
  </si>
  <si>
    <t xml:space="preserve">-Tổng giá trị các khoản phải thu, cho vay quá hạn thanh toán hoặc chưa </t>
  </si>
  <si>
    <t>quá hạn nhưng khó có khả năng thu hồi</t>
  </si>
  <si>
    <t>Trong đó các đối tượng chiếm từ 10% trở lên trên tổng số nợ quá hạn</t>
  </si>
  <si>
    <t>+Công an Tỉnh Gia Lai</t>
  </si>
  <si>
    <t>+Công ty CP XD Địa ốc Cao su (lãi vay)</t>
  </si>
  <si>
    <t>+Công ty CP XD Địa ốc Cao su (gốc vay)</t>
  </si>
  <si>
    <t>+Công ty TNHH ĐTTM An Thái Dương</t>
  </si>
  <si>
    <t>+Công ty CP Tây Nguyên Xanh Gia Lai</t>
  </si>
  <si>
    <t>-Thông tin các khoản tiền phạt, phải thu về lãi trả chậm phát sinh từ các</t>
  </si>
  <si>
    <t>khoản nợ quá hạn nhưng không được ghi nhận doanh thu</t>
  </si>
  <si>
    <t>-Khả năng thu hồi nợ phải thu quá hạn:</t>
  </si>
  <si>
    <t xml:space="preserve">Trong các khoản phải thu quá hạn trên thì khoản phải thu Công ty An Thái Dương khó có khả năng thu hồi dù Công ty đã nhiều lần gửi công văn yêu cầu trả nợ và </t>
  </si>
  <si>
    <t xml:space="preserve">khởi kiện đơn vị này ra tòa. Khoản nợ của Công ty CP Tây Nguyên Xanh Gia Lai thì đây là Công ty liên kết trồng xen với Công ty và có vốn góp của các cán bộ CNV </t>
  </si>
  <si>
    <t>Công ty nên số nợ trên sẽ được thu hồi  theo cam kết của Công ty CP Tây Nguyên Xanh Gia Lai.</t>
  </si>
  <si>
    <t xml:space="preserve">  7- Hàng tồn kho:</t>
  </si>
  <si>
    <t xml:space="preserve">    - Hàng đang đi trên đường</t>
  </si>
  <si>
    <t xml:space="preserve">    - Nguyên liệu, vật liệu</t>
  </si>
  <si>
    <t xml:space="preserve">    - Công cụ, dụng cụ</t>
  </si>
  <si>
    <t xml:space="preserve">    - Chi phí SXKDD</t>
  </si>
  <si>
    <t xml:space="preserve">    - Thành phẩm</t>
  </si>
  <si>
    <t xml:space="preserve">    - Hàng hóa</t>
  </si>
  <si>
    <t xml:space="preserve">    - Hàng gửi bán</t>
  </si>
  <si>
    <t xml:space="preserve">    - Hàng hóa kho bảo thuế</t>
  </si>
  <si>
    <t xml:space="preserve">    - Giá trị hàng tồn kho ứ đọng, mất phẩm chất, không có khả năng</t>
  </si>
  <si>
    <t>tiêu thụ tại thời điểm cuối kỳ</t>
  </si>
  <si>
    <t xml:space="preserve">    - Giá trị hàng tồn kho dùng để thế chấp, cầm cố bảo đảm các khoản </t>
  </si>
  <si>
    <t>nợ phải trả tại thời điểm cuối kỳ</t>
  </si>
  <si>
    <t xml:space="preserve">    - Lý do việc trích lập thêm hoặc hoàn nhập dự phòng giảm giá HTK </t>
  </si>
  <si>
    <t>8-Tài sản dở dang dài hạn</t>
  </si>
  <si>
    <t>a)Chi phí SXKDDD dài hạn</t>
  </si>
  <si>
    <t xml:space="preserve">b)Xây dựng cơ bản dở dang </t>
  </si>
  <si>
    <t>-Xây dựng cơ bản</t>
  </si>
  <si>
    <t>Trong đó những công trình chiếm từ 10% trên tổng giá trị XDCB</t>
  </si>
  <si>
    <t>+Cao su KTCB trồng năm 2010 525,72ha</t>
  </si>
  <si>
    <t>+Cao su KTCB trồng năm 2011 1.115,37ha</t>
  </si>
  <si>
    <t>+Cao su KTCB trồng năm 2012 539,65ha</t>
  </si>
  <si>
    <t>+Các chi phí phát sinh thuộc các dự án cao su ở Ialau, Iamor</t>
  </si>
  <si>
    <t>+Cao su trồng tái canh năm 2013</t>
  </si>
  <si>
    <t>+Cao su trồng tái canh năm 2014</t>
  </si>
  <si>
    <t>+Cao su trồng tái canh năm 2015</t>
  </si>
  <si>
    <t>+Cao su trồng tái canh năm 2016</t>
  </si>
  <si>
    <t>+Cao su trồng tái canh năm 2017</t>
  </si>
  <si>
    <t>+Cao su trồng tái canh năm 2018</t>
  </si>
  <si>
    <t>+Các chi phí phát sinh thuộc các dự án tái canh 2013-2021</t>
  </si>
  <si>
    <t>+Các chi phí phát sinh thuộc các dự án tái canh 2016-2020</t>
  </si>
  <si>
    <t>+Các chi phí phát sinh thuộc dự án NMCB gỗ Cao su Chư Sê</t>
  </si>
  <si>
    <t>+Các chi phí phát sinh thuộc dự án khu công nghiệp Nam Pleiku</t>
  </si>
  <si>
    <t xml:space="preserve">  13- Chi phí trả trước:</t>
  </si>
  <si>
    <t xml:space="preserve">      - Chi phí trả trước về thuê hoạt động TSCĐ</t>
  </si>
  <si>
    <t xml:space="preserve">      - Công cụ dụng cụ xuất dùng</t>
  </si>
  <si>
    <t xml:space="preserve">      - Chi phí đi vay</t>
  </si>
  <si>
    <t xml:space="preserve">      - Các khoản khác</t>
  </si>
  <si>
    <t>+ Tiền thuê đất chờ phân bổ trong kỳ</t>
  </si>
  <si>
    <t>+ Tiền phun thuốc phấn trắng chờ phân bổ trong kỳ</t>
  </si>
  <si>
    <t>+ Chi phí sản xuất phân vi sinh chờ phân bổ trong kỳ</t>
  </si>
  <si>
    <t>+ Chi phí khác chờ phân bổ trong kỳ</t>
  </si>
  <si>
    <t>b)Dài hạn</t>
  </si>
  <si>
    <t xml:space="preserve">      - Chi phí mua bảo hiểm</t>
  </si>
  <si>
    <t>Tiền thuê đất dự án Ialau, Iamor</t>
  </si>
  <si>
    <t>Chi phí trả trước phát sinh tại XNKDTH</t>
  </si>
  <si>
    <t>Tiền thuê đất dự án tái canh</t>
  </si>
  <si>
    <t>Chi phí chuyển nhượng dự án Ialau, Iamor</t>
  </si>
  <si>
    <t>Chi phí phục hoang diện tích 200,1 ha cao su gối vụ 2019</t>
  </si>
  <si>
    <t>Chi phí đăng ký thế chấp dự án tái canh</t>
  </si>
  <si>
    <t>Chi phí thẩm định giá công ty VRG-Bảo Lộc</t>
  </si>
  <si>
    <t xml:space="preserve">  14- Tài sản khác:</t>
  </si>
  <si>
    <r>
      <t xml:space="preserve">  15- Vay và nợ thuê tài chính</t>
    </r>
    <r>
      <rPr>
        <sz val="12"/>
        <rFont val="Times New Roman"/>
        <family val="1"/>
      </rPr>
      <t>:</t>
    </r>
  </si>
  <si>
    <t>Trong năm</t>
  </si>
  <si>
    <t>Số có khả năng trả nợ</t>
  </si>
  <si>
    <t>Tăng</t>
  </si>
  <si>
    <t>Giảm</t>
  </si>
  <si>
    <t>a)Vay ngắn hạn</t>
  </si>
  <si>
    <t xml:space="preserve">Vay NHĐT&amp;PT Gia Lai </t>
  </si>
  <si>
    <t xml:space="preserve">Vay NH VCB CN Gia Lai </t>
  </si>
  <si>
    <t xml:space="preserve">Vay NH Công thương Gia Lai </t>
  </si>
  <si>
    <t>Chi trả nợ gốc vay CTTC Cao su</t>
  </si>
  <si>
    <t>Chi trả nợ gốc vay AFD</t>
  </si>
  <si>
    <t>Chi trả nợ gốc vay ngân hàng Công thương Gia Lai</t>
  </si>
  <si>
    <t>Chi trả nợ gốc vay SHB Gia Lai</t>
  </si>
  <si>
    <t>b)Vay dài hạn (Chi tiết theo kỳ hạn)</t>
  </si>
  <si>
    <t>Vay NHĐT&amp;PT Gia Lai (2013-2023)</t>
  </si>
  <si>
    <t>Vay Ngân hàng VCB CN Gia Lai</t>
  </si>
  <si>
    <t>Tập đoàn CN Cao su Việt Nam</t>
  </si>
  <si>
    <t>Vay ngân hàng SHB Gia Lai (2016-2020)</t>
  </si>
  <si>
    <t>Vay ngân hàng Công thương Gia Lai (2013-2024)</t>
  </si>
  <si>
    <t>c)Các khoản nợ thuê tài chính</t>
  </si>
  <si>
    <t>Thời hạn</t>
  </si>
  <si>
    <t>Năm nay</t>
  </si>
  <si>
    <t>Năm trước</t>
  </si>
  <si>
    <t>Tổng khoản tt tiền thuê TC</t>
  </si>
  <si>
    <t>Trả tiền lãi thuê</t>
  </si>
  <si>
    <t>Trả nợ gốc</t>
  </si>
  <si>
    <t>Tổng khoản thanh toán tiền thuê tài chính</t>
  </si>
  <si>
    <t>Từ 1 năm trở xuống</t>
  </si>
  <si>
    <t>Trên 1 năm đến 5 năm</t>
  </si>
  <si>
    <t>Trên 5 năm</t>
  </si>
  <si>
    <t>d)Số vay và nợ thuê tài chính quá hạn chưa thanh toán</t>
  </si>
  <si>
    <t>Gốc</t>
  </si>
  <si>
    <t>Lãi</t>
  </si>
  <si>
    <t>-Vay</t>
  </si>
  <si>
    <t>-Nợ thuê tài chính</t>
  </si>
  <si>
    <t>-Lý do chưa thanh toán</t>
  </si>
  <si>
    <t>16-Phải trả người bán</t>
  </si>
  <si>
    <t>a)Các khoản phải trả người bán ngắn hạn</t>
  </si>
  <si>
    <t>-Trong đó các đối tượng chiếm từ 10% trở lên trên tổng số phải trả</t>
  </si>
  <si>
    <t>+Công ty TNHH MTV Cơ khí BK</t>
  </si>
  <si>
    <t>+Công ty TNHH KHCNMT Quốc Việt</t>
  </si>
  <si>
    <t>+Công ty CP An Thuận</t>
  </si>
  <si>
    <t>+Công ty TNHH MTV Quang Lâm Chư Sê</t>
  </si>
  <si>
    <t>+DNTN TM Thùy Dung</t>
  </si>
  <si>
    <t xml:space="preserve">+DNTN Lê Hậu   </t>
  </si>
  <si>
    <t>+Trung tâm quan trắc tài nguyên môi trường</t>
  </si>
  <si>
    <t>+Công ty TNHH MTV Hiền Lương gia Lai</t>
  </si>
  <si>
    <t>+ Công ty CP Tư vấn Thiết kế xây dựng Quang Anh</t>
  </si>
  <si>
    <t>+ Công ty TNHH MTV Nguyễn Hiếu Gia Lai</t>
  </si>
  <si>
    <t xml:space="preserve">+ Công ty CP Tư vấn Thiết kế và Xây lắp BK92 </t>
  </si>
  <si>
    <t>+Trung tâm nghiên cứu và chuyển giao kỹ thuật Tây Nguyên Viện NCCS</t>
  </si>
  <si>
    <t>+Tạp chí cao su</t>
  </si>
  <si>
    <t>-Phải trả các đối tượng khác</t>
  </si>
  <si>
    <t>b)Các khoản phải trả người bán dài hạn</t>
  </si>
  <si>
    <t>c)Số nợ quá hạn chưa thanh toán</t>
  </si>
  <si>
    <t>-Chi tiết cho từng đối tượng chiếm từ 10% trở lên trên tổng số NPT</t>
  </si>
  <si>
    <t>-Các đối tượng khác</t>
  </si>
  <si>
    <t>d)Phải trả người bán là các bên liên quan</t>
  </si>
  <si>
    <t>17-Thuế và các khoản phải nộp nhà nước</t>
  </si>
  <si>
    <t>Số phải nộp trong kỳ</t>
  </si>
  <si>
    <t>Số đã nộp trong kỳ</t>
  </si>
  <si>
    <t>Thuế GTGT</t>
  </si>
  <si>
    <t>Thuế TNDN</t>
  </si>
  <si>
    <t>Tiền thuê đất</t>
  </si>
  <si>
    <t>Thuế TNCN</t>
  </si>
  <si>
    <t>Thuế môn bài</t>
  </si>
  <si>
    <t>Các loại thuế khác</t>
  </si>
  <si>
    <t>Các khoản phải nộp khác (Lãi hoàn nhập quỹ PT KHCN)</t>
  </si>
  <si>
    <t xml:space="preserve">  18- Chi phí phải trả:</t>
  </si>
  <si>
    <t xml:space="preserve">      - Trích trước chi phí tiền lương trong thời gian nghỉ phép:</t>
  </si>
  <si>
    <t xml:space="preserve">      - Chi phí trong thời gian ngừng kinh doanh:</t>
  </si>
  <si>
    <t xml:space="preserve">      '- Chi phí kiểm toán cổ phần hóa công ty mẹ Tập đoàn:</t>
  </si>
  <si>
    <t xml:space="preserve">      - Chi phí cổ phần hóa công ty mẹ Tập đoàn:</t>
  </si>
  <si>
    <t xml:space="preserve">      - Chi phí trích trước tạm tính giá trị thanh lý trả lại địa phương:</t>
  </si>
  <si>
    <t xml:space="preserve">      - Các khoản trích trước lãi vay phải trả:</t>
  </si>
  <si>
    <t>Trích trước chi phí hoạt động SXKD</t>
  </si>
  <si>
    <t>Lãi vay còn phải trả ngân hàng SHB Gia Lai</t>
  </si>
  <si>
    <t>Lãi vay còn phải trả ngân hàng CT Gia Lai</t>
  </si>
  <si>
    <t>Lãi vay còn phải trả ngân hàng ĐT&amp;PT Gia Lai</t>
  </si>
  <si>
    <t xml:space="preserve">Lãi vay còn phải trả Tập đoàn CN Cao su Việt Nam </t>
  </si>
  <si>
    <t>-Trích trước chi phí hoạt động ĐTXDCB</t>
  </si>
  <si>
    <t>Lãi vay còn phải trả ngân hàng VCB</t>
  </si>
  <si>
    <t xml:space="preserve">      - Lãi vay:</t>
  </si>
  <si>
    <t xml:space="preserve">      - Các khoản khác:</t>
  </si>
  <si>
    <t xml:space="preserve">  19- Phải trả khác:</t>
  </si>
  <si>
    <t xml:space="preserve">      - Tài sản thừa chờ giải quyết:</t>
  </si>
  <si>
    <t xml:space="preserve">      - Kinh phí công đoàn:</t>
  </si>
  <si>
    <t xml:space="preserve">      - Bảo hiểm xã hội:</t>
  </si>
  <si>
    <t xml:space="preserve">      - Bảo hiểm y tế:</t>
  </si>
  <si>
    <t xml:space="preserve">      - Bảo hiểm thất nghiệp:</t>
  </si>
  <si>
    <t xml:space="preserve">      - Phải trả cổ phần hóa:</t>
  </si>
  <si>
    <t xml:space="preserve">      - Nhận ký quỹ, ký cược ngắn hạn:</t>
  </si>
  <si>
    <t xml:space="preserve">      - Cổ tức, lợi nhuận phải trả:</t>
  </si>
  <si>
    <t xml:space="preserve">      - Các khoản phải trả, phải nộp khác:</t>
  </si>
  <si>
    <t>Trong đó:</t>
  </si>
  <si>
    <t>+Phải thu tiền thuê đất công an Tỉnh Gia Lai (dư có)</t>
  </si>
  <si>
    <t>+Phải trả Tập đoàn chi phí thẩm định giá trị Cty CP thủy điện VRG-Bảo Lộc</t>
  </si>
  <si>
    <t>+Phải trả tiền đặt cọc đấu thầu Công ty Ánh Dương</t>
  </si>
  <si>
    <t>+Phải trả các khoản phát sinh tại TTYT Cao su</t>
  </si>
  <si>
    <t>+Phải trả tiền ốm đau cho CBCNV BHXH Tỉnh gia Lai chi trả</t>
  </si>
  <si>
    <t>+Phải trả XNKDTH các khoản trích theo lương và ủng hộ</t>
  </si>
  <si>
    <t>+Phải trả Tập đoàn phí quản lý nghành</t>
  </si>
  <si>
    <t>+Phải trả Tập đoàn quý khen thưởng, phúc lợi tập trung</t>
  </si>
  <si>
    <t>+Phải trả Tập đoàn lợi nhuận sau thuế phải nộp</t>
  </si>
  <si>
    <t>+Phải trả tiền đặt cọc mua gỗ thanh lý Công ty Nhất Hưng Hiệp Đức</t>
  </si>
  <si>
    <t>+Phải trả Tập đoàn Quỹ ĐTPT điều chuyển về công ty mẹ</t>
  </si>
  <si>
    <t>+Phải trả tiền đặt cọc mua gỗ thanh lý Công ty Nhất Hưng Trà Bồng</t>
  </si>
  <si>
    <t>+Phải trả các khoản ủng hộ</t>
  </si>
  <si>
    <t xml:space="preserve">+Phải trả tiền đặt cọc mua gỗ thanh lý Công ty TNHH TM &amp; XNK Đại Phước Thịnh       </t>
  </si>
  <si>
    <t>+Phải trả tiền đặt cọc đấu giá phân bón Công ty Bình Yến</t>
  </si>
  <si>
    <t>+Phải trả tiền đặt cọc đấu giá phân bón Công ty CP TM Gia Lai</t>
  </si>
  <si>
    <t>+Phải trả tiền đặt cọc mua gỗ thanh lý Công ty MDF VRG-Dongwha</t>
  </si>
  <si>
    <t>+Phải trả tiền đặt cọc mua gỗ thanh lý Công ty TNHH Đức Châu Gia Lai</t>
  </si>
  <si>
    <t xml:space="preserve">+Phải trả tiền đặt cọc đấu thầu Công ty TNHH Tín Thành                          </t>
  </si>
  <si>
    <t xml:space="preserve">+Phải trả đoàn phí Công Đoàn Cao su Chư Sê                         </t>
  </si>
  <si>
    <t>+Phải thu khác (dư nợ)</t>
  </si>
  <si>
    <t>b) Dài hạn chi tiết từng khoản mục</t>
  </si>
  <si>
    <t>-Nhận ký quỹ, ký cược dài hạn</t>
  </si>
  <si>
    <t>-Các khoản phải trả, phải nộp khác</t>
  </si>
  <si>
    <t>+Phải trả ứng vốn ĐT XDCB cho Tập đoàn</t>
  </si>
  <si>
    <t>c)Số nợ quá hạn chưa thanh toán (chi tiết từng khoản mục)</t>
  </si>
  <si>
    <t xml:space="preserve">  20- Doanh thu chưa thực hiện:</t>
  </si>
  <si>
    <t xml:space="preserve">      - Doanh thu nhận trước:</t>
  </si>
  <si>
    <t xml:space="preserve">      - Doanh thu từ khách hàng truyền thống:</t>
  </si>
  <si>
    <t xml:space="preserve">      - Các khoản doanh thu chưa thực hiện khác:</t>
  </si>
  <si>
    <t>c)Khả năng không thực hiện được hợp đồng với khách hàng</t>
  </si>
  <si>
    <t xml:space="preserve">   21- Trái phiếu phát hành:</t>
  </si>
  <si>
    <t>21.1.Trái phiếu thường</t>
  </si>
  <si>
    <t>Lãi suất</t>
  </si>
  <si>
    <t>Kỳ hạn</t>
  </si>
  <si>
    <t>a)Trái phiếu phát hành</t>
  </si>
  <si>
    <t xml:space="preserve">      - Phát hành theo mệnh giá:</t>
  </si>
  <si>
    <t xml:space="preserve">      - Phát hành có chiết khấu:</t>
  </si>
  <si>
    <t xml:space="preserve">      - Phát hành có phụ trội:</t>
  </si>
  <si>
    <t>b)Thuyết minh chi tiết về trái phiếu các bên liên quan nắm giữ</t>
  </si>
  <si>
    <t>21.2. Trái phiếu chuyển đổi</t>
  </si>
  <si>
    <t>a)Trái phiếu chuyển đổi đầu kỳ</t>
  </si>
  <si>
    <t>b)Trái phiếu chuyển đổi phát hành thêm trong kỳ</t>
  </si>
  <si>
    <t>c)Trái phiếu chuyển đổi thành cổ phiếu</t>
  </si>
  <si>
    <t>d)Trái phiếu chuyển đổi đáo hạn không được chuyển thành cổ phiếu trong kỳ</t>
  </si>
  <si>
    <t>e)Trái phiếu chuyển đổi cuối kỳ</t>
  </si>
  <si>
    <t>g)Thuyết minh chi tiết về trái phiếu các bên liên quan nắm giữ</t>
  </si>
  <si>
    <t>22-Cổ phiếu ưu đãi phân loại là nợ phải trả</t>
  </si>
  <si>
    <t xml:space="preserve">      - Mệnh giá:</t>
  </si>
  <si>
    <t xml:space="preserve">      - Đối tượng được phát hành:</t>
  </si>
  <si>
    <t xml:space="preserve">      - Điều khoản mua lại:</t>
  </si>
  <si>
    <t xml:space="preserve">      - Giá trị đã mua lại trong kỳ:</t>
  </si>
  <si>
    <t xml:space="preserve">      - Các thuyết minh khác:</t>
  </si>
  <si>
    <t>23.Dự phòng phải trả</t>
  </si>
  <si>
    <t xml:space="preserve">      - Dự phòng bảo hành phẩm hàng hóa:</t>
  </si>
  <si>
    <t xml:space="preserve">      - Dự phòng bảo hành công trình xây dựng:</t>
  </si>
  <si>
    <t xml:space="preserve">      - Dự phòng tái cơ cấu:</t>
  </si>
  <si>
    <t xml:space="preserve">      - Dự phòng phải trả khác:</t>
  </si>
  <si>
    <t>24- Tài sản thuế thu nhập hoãn lại và thuế thu nhập hoãn lại phải trả:</t>
  </si>
  <si>
    <t xml:space="preserve">   a. Tài sản thuế thu nhập hoãn lại:</t>
  </si>
  <si>
    <t>- Thuế suất Thuế TNDN sử dụng để xác định giá trị tài sản Thuế TNHL</t>
  </si>
  <si>
    <t>- Tài sản thuế thu nhập hoãn lại liên quan đến chênh lệch tạm thời được khấu trừ:</t>
  </si>
  <si>
    <t xml:space="preserve">  - Tài sản thuế thu nhập hoãn lại liên quan đến khoản lỗ tính thuế chưa sử dụng:</t>
  </si>
  <si>
    <t xml:space="preserve">  - Tài sản thuế thu nhập hoãn lại liên quan đến khoản ưu đãi tính thuế chưa sử dụng:</t>
  </si>
  <si>
    <t xml:space="preserve">    - Số bù trừ với thuế thu nhập hoãn lại phải trả:</t>
  </si>
  <si>
    <t xml:space="preserve">      Tài sản thuế thu nhập hoãn lại</t>
  </si>
  <si>
    <t xml:space="preserve">   b. Thuế thu nhập hoãn lại phải trả:</t>
  </si>
  <si>
    <t xml:space="preserve">    - Thuế suất thuế TNDN sử dụng để xác định giá trị thuế TNHL phải trả:</t>
  </si>
  <si>
    <t xml:space="preserve">    - Thuế thu nhập hoãn lại phải trả phát sinh từ các khoản chênh lệch tạm thời chịu thuế:</t>
  </si>
  <si>
    <t xml:space="preserve">    - Số bù trừ với tài sản thuế thu nhập hoãn lại:</t>
  </si>
  <si>
    <t>b)Chi tiết vốn góp của CSH</t>
  </si>
  <si>
    <t>-Vốn góp của công ty mẹ</t>
  </si>
  <si>
    <t>-Vốn góp của các đối tượng khác</t>
  </si>
  <si>
    <t xml:space="preserve">   c - Các giao dịch về vốn với CSH và phân phối cổ tức, LN được chia:  </t>
  </si>
  <si>
    <t xml:space="preserve">    - Vốn đầu tư của CSH:</t>
  </si>
  <si>
    <t xml:space="preserve">       + Vốn góp đầu kỳ:</t>
  </si>
  <si>
    <t xml:space="preserve">       + Vốn góp tăng trong kỳ:   </t>
  </si>
  <si>
    <t xml:space="preserve">       + Vốn góp giảm trong kỳ:</t>
  </si>
  <si>
    <t xml:space="preserve">       + Vốn góp cuối kỳ:</t>
  </si>
  <si>
    <t xml:space="preserve">     - Cố tức, lợi nhuận đã chia:</t>
  </si>
  <si>
    <t xml:space="preserve">    d - Cổ phiếu:</t>
  </si>
  <si>
    <t xml:space="preserve">    - Số lượng cổ phiếu đăng ký phát hành:</t>
  </si>
  <si>
    <t xml:space="preserve">    - Số lượng cổ phiếu đã bán ra công chúng:</t>
  </si>
  <si>
    <t xml:space="preserve">       + Cổ phiếu phổ thông:</t>
  </si>
  <si>
    <t xml:space="preserve">       + Cổ phiếu ưu đãi.</t>
  </si>
  <si>
    <t xml:space="preserve">     - Số lượng cổ phiếu mua lại:</t>
  </si>
  <si>
    <t xml:space="preserve">     - Số lượng cổ phiếu đang lưu hành:</t>
  </si>
  <si>
    <t xml:space="preserve">     * Mệnh giá cổ phiếu đang lưu hành:</t>
  </si>
  <si>
    <t xml:space="preserve">   đ- Cổ tức:</t>
  </si>
  <si>
    <t xml:space="preserve">     - Cổ tức đã công bố sau ngày kết thúc kỳ kế toán năm:</t>
  </si>
  <si>
    <t xml:space="preserve">       + Cổ tức đã công bố trên cổ phiếu phổ thông:</t>
  </si>
  <si>
    <t xml:space="preserve">       + Cổ tức đã công bố trên cổ phiếu ưu đãi:</t>
  </si>
  <si>
    <t xml:space="preserve">     - Cổ tức của cổ phiếu ưu đãi lũy kế chưa được ghi nhận:</t>
  </si>
  <si>
    <t xml:space="preserve">   e- Các quỹ của doanh nghiệp:</t>
  </si>
  <si>
    <t xml:space="preserve">     - Quỹ đầu tư phát triển:</t>
  </si>
  <si>
    <t xml:space="preserve">     - Quỹ hỗ trợ sắp xếp doanh nghiệp:</t>
  </si>
  <si>
    <t xml:space="preserve">     - Quỹ khác thuộc vốn CSH (Nguồn vốn ĐT XDCB):</t>
  </si>
  <si>
    <t xml:space="preserve">   g-  Thu nhập và chi phí, lãi hoặc lỗ được ghi nhận trực tiếp vào vốn CSH theo quy định chuẩn mực kế toán cụ thể</t>
  </si>
  <si>
    <t>26-Chênh lệch đánh giá lại tài sản</t>
  </si>
  <si>
    <t>27-Chênh lệch tỷ giá</t>
  </si>
  <si>
    <t xml:space="preserve">     - Chênh lệch tỷ giá do chuyển đổi BCTC lập bằng ngoại tệ sang VND:</t>
  </si>
  <si>
    <t xml:space="preserve">     - Chênh lệch tỷ giá phát sinh vì các nguyên nhân khác:</t>
  </si>
  <si>
    <t xml:space="preserve">   28- Nguồn kinh phí: </t>
  </si>
  <si>
    <t xml:space="preserve">     - Nguồn kinh phí được cấp trong năm:</t>
  </si>
  <si>
    <t xml:space="preserve">    -  Chi sự nghiệp:</t>
  </si>
  <si>
    <t xml:space="preserve">     - Nguồn kinh phí còn lại cuối năm:</t>
  </si>
  <si>
    <t xml:space="preserve">   29- Các khoản mục ngoài BCĐKT:</t>
  </si>
  <si>
    <t>a) Tài sản thuê ngoài</t>
  </si>
  <si>
    <t xml:space="preserve">     - Từ 1 năm trở xuống:</t>
  </si>
  <si>
    <t xml:space="preserve">     - Trên 1 năm đến 5 năm:</t>
  </si>
  <si>
    <t xml:space="preserve">     - Trên 5 năm:</t>
  </si>
  <si>
    <t>b) Tài sản nhận giữ hộ</t>
  </si>
  <si>
    <t xml:space="preserve">     - Vật tư hàng hóa nhận giữ hộ, gia công ủy thác:</t>
  </si>
  <si>
    <t>+Mủ cao su SVR 10 hàng pallet bành 35kg</t>
  </si>
  <si>
    <t>+Mủ cao su SVR 3L hàng rời bành 35kg: 201,6 tấn</t>
  </si>
  <si>
    <t>+Mủ cao su SVR 3L hàng pallet bành 35kg</t>
  </si>
  <si>
    <t>+Mủ cao su RSS3 hàng rời bành 33kg: 100 tấn</t>
  </si>
  <si>
    <t xml:space="preserve">     - Hàng hóa nhận bán hộ, nhận ký gửi, cầm cố, thế chấp:</t>
  </si>
  <si>
    <t>c) Ngoại tệ các loại</t>
  </si>
  <si>
    <t>+Tiền USD</t>
  </si>
  <si>
    <t>d) Vàng tiền tệ</t>
  </si>
  <si>
    <t>đ) Nợ khó đòi đã xử lý</t>
  </si>
  <si>
    <t>e) Các thông tin khác về các khoản mục ngoài BCĐKT</t>
  </si>
  <si>
    <t>VII- Thông tin bổ sung các khoản mục trình bày trong báo cáo kết quả hoạt động kinh doanh:</t>
  </si>
  <si>
    <t xml:space="preserve">   1- Tổng doanh thu bán hàng và ccdv:</t>
  </si>
  <si>
    <t>a)Doanh thu</t>
  </si>
  <si>
    <t xml:space="preserve">       - Doanh thu bán hàng:</t>
  </si>
  <si>
    <t xml:space="preserve">       - Doanh thu cung cấp dịch vụ:</t>
  </si>
  <si>
    <t xml:space="preserve">       - Doanh thu hợp đồng xây dựng:</t>
  </si>
  <si>
    <t xml:space="preserve">       + Doanh thu hợp đồng xây dựng được ghi nhận trong kỳ:</t>
  </si>
  <si>
    <t xml:space="preserve">       + Tổng doanh thu lũy kế của hợp đồng xây dựng đến thời điểm lập BCTC:</t>
  </si>
  <si>
    <t>b)Doanh thu đối với các bên liên quan</t>
  </si>
  <si>
    <t>c)Doanh thu cho thuê tài sản nhận tiền trước</t>
  </si>
  <si>
    <t xml:space="preserve">   2- Các khoản giảm trừ doanh thu :</t>
  </si>
  <si>
    <t xml:space="preserve">       - Chiết khấu thương mại:</t>
  </si>
  <si>
    <t xml:space="preserve">       - Giảm giá hàng bán:</t>
  </si>
  <si>
    <t xml:space="preserve">       - Hàng bán bị trả lại:</t>
  </si>
  <si>
    <t xml:space="preserve">   3- Giá vốn hàng bán:</t>
  </si>
  <si>
    <t xml:space="preserve">       - Giá vốn của hàng hóa đã bán:</t>
  </si>
  <si>
    <t xml:space="preserve">       - Giá vốn của thành phẩm đã bán:</t>
  </si>
  <si>
    <t>Trong đó: Giá vốn trích trước của hàng hóa, thành phẩm BĐS đã bán gồm:</t>
  </si>
  <si>
    <t xml:space="preserve">       + Hạng mục chi phí trích trước:</t>
  </si>
  <si>
    <t xml:space="preserve">       + Giá trị trích trước vào chi phí của từng hạng mục:</t>
  </si>
  <si>
    <t xml:space="preserve">       + Thời gian chi phí dự kiến phát sinh:</t>
  </si>
  <si>
    <t xml:space="preserve">       - Giá vốn của dịch vụ đã cung cấp:</t>
  </si>
  <si>
    <t xml:space="preserve">       - Giá trị còn lại, chi phí nhượng bán, thanh lý của BĐS đầu tư:</t>
  </si>
  <si>
    <t xml:space="preserve">       - Chi phí kinh doanh BĐS đầu tư:</t>
  </si>
  <si>
    <t xml:space="preserve">       - Giá trị HTK mất mát trong kỳ:</t>
  </si>
  <si>
    <t xml:space="preserve">       - Giá trị từng loại HTK hao hụt ngoài định mức trong kỳ:</t>
  </si>
  <si>
    <t xml:space="preserve">       - Các khoản chi phí vượt mức bình thường khác tính trực tiếp vào giá vốn:</t>
  </si>
  <si>
    <t xml:space="preserve">       - Đ/c dự phòng giảm giá HTK do CPH :</t>
  </si>
  <si>
    <t xml:space="preserve">       - Các khoản ghi giảm giá vốn hàng bán:</t>
  </si>
  <si>
    <t xml:space="preserve">   4- Doanh thu hoạt động tài chính:</t>
  </si>
  <si>
    <t xml:space="preserve">     - Lãi tiền gửi, tiền cho vay:</t>
  </si>
  <si>
    <t xml:space="preserve">     - Lãi bán các khoản đầu tư:</t>
  </si>
  <si>
    <t xml:space="preserve">     - Cổ tức, lợi nhuận được chia đ/c CPH:</t>
  </si>
  <si>
    <t xml:space="preserve">     - Lãi chênh lệch tỷ giá:</t>
  </si>
  <si>
    <t xml:space="preserve">     - Lãi bán hàng trả chậm, chiết khấu thanh toán:</t>
  </si>
  <si>
    <t xml:space="preserve">     - Doanh thu hoạt động tài chính khác</t>
  </si>
  <si>
    <t xml:space="preserve">   5- Chi phí tài chính:</t>
  </si>
  <si>
    <t xml:space="preserve">     - Lãi tiền vay:</t>
  </si>
  <si>
    <t xml:space="preserve">     - Chiết khấu thanh toán, lãi bán hàng trả chậm:</t>
  </si>
  <si>
    <t xml:space="preserve">     - Lỗ do thanh lý các khoản đầu tư tài chính:</t>
  </si>
  <si>
    <t xml:space="preserve">     - Lỗ chênh lệch tỷ giá phát sinh trong kỳ:</t>
  </si>
  <si>
    <t xml:space="preserve">     - Lỗ chênh lệch tỷ giá do đánh giá lại cuối kỳ kỳ:</t>
  </si>
  <si>
    <t xml:space="preserve">     - Chi phí tài chính khác (Lập dự phòng ĐTTC):</t>
  </si>
  <si>
    <t xml:space="preserve">     - Các khoản ghi giảm chi phí tài chính:</t>
  </si>
  <si>
    <t>6-Thu nhập khác</t>
  </si>
  <si>
    <t xml:space="preserve">     - Thanh lý, nhượng bán TSCĐ:</t>
  </si>
  <si>
    <t xml:space="preserve">     - Lãi do đánh giá lại tài sản:</t>
  </si>
  <si>
    <t xml:space="preserve">     - Tiền phạt thu được:</t>
  </si>
  <si>
    <t xml:space="preserve">     - Hoàn nhập quỹ PT KH CN:</t>
  </si>
  <si>
    <t xml:space="preserve">     - Các khoản khác:</t>
  </si>
  <si>
    <t>7-Chi phí khác</t>
  </si>
  <si>
    <t xml:space="preserve">     - Giá trị còn lại TSCĐ và chi phí thanh lý, nhượng bán TSCĐ:</t>
  </si>
  <si>
    <t xml:space="preserve">     - Lỗ do đánh giá lại tài sản:</t>
  </si>
  <si>
    <t xml:space="preserve">     - Các khoản bị phạt:</t>
  </si>
  <si>
    <t xml:space="preserve">     - Lãi hoàn nhập quỹ PT KH CN:</t>
  </si>
  <si>
    <t xml:space="preserve">   8- Chi phí bán hàng và chi phí quản lý doanh nghiệp:</t>
  </si>
  <si>
    <t>a)Các khoản chi phí quản lý doanh nghiệp phát sinh trong kỳ</t>
  </si>
  <si>
    <t xml:space="preserve">     - Các khoản chiếm từ 10% trở lên trên tổng chi phí QLDN:</t>
  </si>
  <si>
    <t>+Tiền lương, phụ cấp nhân viên quản lý</t>
  </si>
  <si>
    <t>+Bảo hiểm xã hội</t>
  </si>
  <si>
    <t>+Bảo hiểm y tế</t>
  </si>
  <si>
    <t>+Bảo hiểm thất nghiệp</t>
  </si>
  <si>
    <t>+Kinh phí công đoàn</t>
  </si>
  <si>
    <t>+Chi phí vật liệu quản lý</t>
  </si>
  <si>
    <t>+Chi phí đồ dùng văn phòng</t>
  </si>
  <si>
    <t>+Khấu hao TSCĐ</t>
  </si>
  <si>
    <t>+Thuế, phí, lệ phí</t>
  </si>
  <si>
    <t>+Chi phí dự phòng</t>
  </si>
  <si>
    <t>+Chi phí dịch vụ mua ngoài</t>
  </si>
  <si>
    <t>+Trích quỹ KHCN</t>
  </si>
  <si>
    <t>+Phí quản lý Tập đoàn</t>
  </si>
  <si>
    <t>+Chi phí đào tạo</t>
  </si>
  <si>
    <t>+Chi phí tiếp khách, hội nghị</t>
  </si>
  <si>
    <t>+Các khoản khác</t>
  </si>
  <si>
    <t>b)Các khoản chi phí bán hàng phát sinh trong kỳ</t>
  </si>
  <si>
    <t xml:space="preserve">     - Các khoản chiếm từ 10% trở lên trên tổng chi phí bán hàng:</t>
  </si>
  <si>
    <t>+Tiền ăn ca</t>
  </si>
  <si>
    <t>+Chi phí vật liệu bao bì</t>
  </si>
  <si>
    <t xml:space="preserve">+Chi phí dụng cụ đồ dùng </t>
  </si>
  <si>
    <t>+Chi phí vận chuyển bốc xếp</t>
  </si>
  <si>
    <t>+Hoa hồng môi giới</t>
  </si>
  <si>
    <t>+Ủy thác xuất khẩu</t>
  </si>
  <si>
    <t>c)Các khoản ghi giảm chi phí bán hàng và chi phí QLDN</t>
  </si>
  <si>
    <t xml:space="preserve">     - Hoàn nhập dự phòng bảo hành sản phẩm, hàng hóa:</t>
  </si>
  <si>
    <t xml:space="preserve">     - Hoàn nhập dự phòng tái cơ cấu, dự phòng khác:</t>
  </si>
  <si>
    <t xml:space="preserve">     - Các khoản ghi giảm khác</t>
  </si>
  <si>
    <t xml:space="preserve">   9- Chi phí sản xuất, kinh doanh theo yếu tố:</t>
  </si>
  <si>
    <t xml:space="preserve">     - Chi phí nguyên liệu, vật liệu:</t>
  </si>
  <si>
    <t xml:space="preserve">     - Chi phí nhân công:</t>
  </si>
  <si>
    <t xml:space="preserve">     - Chi phí khấu hao TSCĐ:</t>
  </si>
  <si>
    <t xml:space="preserve">     - Chi phí dịch vụ mua ngoài:</t>
  </si>
  <si>
    <t xml:space="preserve">     - Chi phí khác bằng tiền:</t>
  </si>
  <si>
    <t xml:space="preserve">   10- Chi phí thuế thu nhập doanh nghiệp hiện hành:</t>
  </si>
  <si>
    <t xml:space="preserve">     - Chi phí thuế TNDN tính trên thu nhập chịu thuế năm hiện hành:</t>
  </si>
  <si>
    <t xml:space="preserve">     - Điều chỉnh chi phí thuế TNDN của các năm trước vào chi phí thuế TNDN :</t>
  </si>
  <si>
    <t>hiện hành năm nay</t>
  </si>
  <si>
    <t xml:space="preserve">     - Tổng chi phí thuế thu nhập doanh nghiệp hiện hành:</t>
  </si>
  <si>
    <t xml:space="preserve">   11- Chi phí thuế thu nhập doanh nghiệp hoãn lại:</t>
  </si>
  <si>
    <t xml:space="preserve">     - Chi phí thuế TNDN hoãn lại phát sinh từ các khoản chênh lệch tạm </t>
  </si>
  <si>
    <t>thời phải chịu thuế</t>
  </si>
  <si>
    <t xml:space="preserve">     - Chi phí thuế TNDN hoãn lại phát sinh từ việc hoàn nhập tài sản thuế </t>
  </si>
  <si>
    <t>thu nhập hoãn lại</t>
  </si>
  <si>
    <t xml:space="preserve">     - Thu nhập thuế TNDN hoãn lại phát sinh từ các khoản chênh lệch tạm </t>
  </si>
  <si>
    <t>thời được khấu trừ</t>
  </si>
  <si>
    <t xml:space="preserve">     - Thu nhập thuế TNDN hoãn lại phát sinh từ các khoản lỗ tính thuế và  </t>
  </si>
  <si>
    <t>ưu đãi thuế chưa sử dụng</t>
  </si>
  <si>
    <t xml:space="preserve">     - Thu nhập thuế TNDN hoãn lại phát sinh từ việc hoàn nhập thuế thu nhập</t>
  </si>
  <si>
    <t>hoãn lại phải trả</t>
  </si>
  <si>
    <t xml:space="preserve">     - Tổng chi phí thuế TNDN hoãn lại.</t>
  </si>
  <si>
    <t xml:space="preserve">  VIII- Thông tin bổ sung cho các khoản mục trình bày trong BCLCTT:</t>
  </si>
  <si>
    <t>1.Các giao dịch không bằng tiền ảnh hưởng đến BCLCTT trong tương lai</t>
  </si>
  <si>
    <t xml:space="preserve">     - Mua tài sản bằng cách nhận các khoản nợ liên quan trực tiếp hoặc  </t>
  </si>
  <si>
    <t>thông qua nghiệp vụ cho thuê tài chính</t>
  </si>
  <si>
    <t xml:space="preserve">     - Mua doanh nghiệp thông qua phát hành cổ phiếu  </t>
  </si>
  <si>
    <t xml:space="preserve">     - Chuyển nợ thành VCSH  </t>
  </si>
  <si>
    <t xml:space="preserve">     - Các giao dịch phi tiền tệ khác  </t>
  </si>
  <si>
    <t>2.Các khoản tiền do doanh nghiệp nắm giữ nhưng không được sử dụng</t>
  </si>
  <si>
    <t>3.Số tiền đi vay thực thụ trong kỳ</t>
  </si>
  <si>
    <t xml:space="preserve">     - Tiền thu từ đi vay theo khế ước thông thường  </t>
  </si>
  <si>
    <t xml:space="preserve">     - Tiền thu từ phát hành trái phiếu thường  </t>
  </si>
  <si>
    <t xml:space="preserve">     - Tiền thu từ phát hành trái phiếu chuyển đổi  </t>
  </si>
  <si>
    <t xml:space="preserve">     - Tiền thu từ phát hành cổ phiếu ưu đãi phân loại là nợ phải trả  </t>
  </si>
  <si>
    <t xml:space="preserve">     - Tiền thu từ giao dịch mua bán lại trái phiếu Chính phủ và RePo chứng khoán  </t>
  </si>
  <si>
    <t xml:space="preserve">     - Tiền thu từ đi vay dưới hình thức khác  </t>
  </si>
  <si>
    <t>4. Số tiền đã thực trả gốc vay trong kỳ</t>
  </si>
  <si>
    <t xml:space="preserve">     - Tiền trả nợ gốc vay theo khế ước thông thường  </t>
  </si>
  <si>
    <t xml:space="preserve">     - Tiền trả nợ gốc trái phiếu thường  </t>
  </si>
  <si>
    <t xml:space="preserve">     - Tiền trả nợ gốc trái phiếu chuyển đổi  </t>
  </si>
  <si>
    <t xml:space="preserve">     - Tiền trả nợ gốc cổ phiếu ưu đãi phân loại là nợ phải trả  </t>
  </si>
  <si>
    <t xml:space="preserve">     - Tiền trả giao dịch mua bán lại trái phiếu Chính phủ và RePo chứng khoán  </t>
  </si>
  <si>
    <t xml:space="preserve">     - Tiền trả nợ vay dưới hình thức khác </t>
  </si>
  <si>
    <t xml:space="preserve">  IX- Những thông tin khác:</t>
  </si>
  <si>
    <t>1. Những khoản nợ tiềm tàng, khoản cam kết và những thông tin tài chính khác</t>
  </si>
  <si>
    <t>2. Những sự kiện phát sinh sau ngày kết thúc kỳ kế toán năm</t>
  </si>
  <si>
    <t>3. Thông tin về các bên liên quan</t>
  </si>
  <si>
    <t>4. Tài sản, doanh thu, kết quả kinh doanh</t>
  </si>
  <si>
    <t>5. Thông tin so sánh</t>
  </si>
  <si>
    <t>6. Thông tin về hoạt động liên tục</t>
  </si>
  <si>
    <t>7. Những thông tin khác</t>
  </si>
  <si>
    <t>1. Bố trí cơ cấu tài sản và cơ cấu nguồn vốn</t>
  </si>
  <si>
    <t>1.1 Bố trí cơ cấu tài sản</t>
  </si>
  <si>
    <t xml:space="preserve"> - Tài sản cố định/ Tổng tài sản (%)</t>
  </si>
  <si>
    <t xml:space="preserve"> - Tài sản lưu động/Tổng tài sản (%)</t>
  </si>
  <si>
    <t>1.2 Bố trí cơ cấu nguồn vốn</t>
  </si>
  <si>
    <t xml:space="preserve"> - Nợ phải trả/Tổng nguồn vốn (%)</t>
  </si>
  <si>
    <t xml:space="preserve"> - Nguồn vốn chủ sở hữu/Tổng nguồn vốn (%)</t>
  </si>
  <si>
    <t>2. Khả năng thanh toán</t>
  </si>
  <si>
    <t>2.1 Tổng tài sản/Tổng nợ phải trả (lần)</t>
  </si>
  <si>
    <t xml:space="preserve">2.2 Tổng tài sản lưu động và đầu tư ngắn hạn/Tổng nợ ngắn hạn(lần) </t>
  </si>
  <si>
    <t>2.3 Tổng tiền và các khoản đầu tư tài chính ngắn hạn/Tổng nợ ngắn hạn (lần)</t>
  </si>
  <si>
    <t>3. Tỷ suất sinh lời</t>
  </si>
  <si>
    <t>3.1 Lợi nhuận/doanh thu</t>
  </si>
  <si>
    <t xml:space="preserve"> - Lợi nhuận trước thuế/Doanh thu thuần; thu nhập h động tc, bất thường (%) </t>
  </si>
  <si>
    <t xml:space="preserve"> - Lợi nhuận sau thuế/Doanh thu thuần; thu nhập h động tc, bất thường (%) </t>
  </si>
  <si>
    <t>3.2 Lợi nhuận/Tổng tài sản</t>
  </si>
  <si>
    <t xml:space="preserve"> - Lợi nhuận trước thuế/Tổng tài sản (%)</t>
  </si>
  <si>
    <t xml:space="preserve"> - Lợi nhuận sau thuế/Tổng tài sản (%)</t>
  </si>
  <si>
    <t xml:space="preserve">3.3 Lợi nhuận sau thuế/Nguồn vốn chủ sở hữu (%) </t>
  </si>
  <si>
    <t>4.</t>
  </si>
  <si>
    <t xml:space="preserve"> a/. Lao động và tiền lương:</t>
  </si>
  <si>
    <t xml:space="preserve">  a.1/. Tổng số lao động đến cuối kỳ:</t>
  </si>
  <si>
    <t>Trong đó: Viên chức quản lý</t>
  </si>
  <si>
    <t xml:space="preserve">  a.2/. Số lao động bình quân trong năm:</t>
  </si>
  <si>
    <t xml:space="preserve">  a.3/. Tổng quỹ tiền lương thực hiện:</t>
  </si>
  <si>
    <t>Trong đó: Quỹ lương của Viên chức quản lý</t>
  </si>
  <si>
    <t xml:space="preserve">  a.4/. Tổng các khoản thu nhập khác của CBCNV:</t>
  </si>
  <si>
    <t>Trong đó: Thu nhập khác của Viên chức quản lý</t>
  </si>
  <si>
    <t xml:space="preserve"> b/. Lợi nhuận và phân phối lợi nhuận:</t>
  </si>
  <si>
    <t xml:space="preserve">  b.1/. Tổng lợi nhuận kế toán trước thuế thực hiện trong kỳ:</t>
  </si>
  <si>
    <t xml:space="preserve">  b.2/. Các khoản điều chỉnh tăng, giảm lợi nhuận kế toán để xác định thu nhập chịu thuế:</t>
  </si>
  <si>
    <t xml:space="preserve">   b.2.1/. Các khoản điều chỉnh tăng:</t>
  </si>
  <si>
    <t xml:space="preserve">     * Các khoản điều chỉnh chi phí CPH. Trong đó:</t>
  </si>
  <si>
    <t xml:space="preserve">     +Đ/c chi phí dự phòng giảm giá HTK đã hoàn nhập do CPH:</t>
  </si>
  <si>
    <t xml:space="preserve">     + Đ/c chi phí dự phòng phải thu khó đòi  do CPH:</t>
  </si>
  <si>
    <t xml:space="preserve">     + Đ/c doanh thu chia cổ tức do CPH:</t>
  </si>
  <si>
    <t xml:space="preserve">     * Các khoản chi phí không hợp lệ:</t>
  </si>
  <si>
    <t xml:space="preserve">     * Tiền chậm nộp thuế và BHXH, YT,TN:</t>
  </si>
  <si>
    <t xml:space="preserve">     * Các khoản chi không liên quan đến doanh thu, thu nhập trong kỳ:</t>
  </si>
  <si>
    <t xml:space="preserve">     * Các khoản làm tăng lợi nhuận tính thuế khác. Trong đó:</t>
  </si>
  <si>
    <t>- Chi phí đầu tư XDCB vượt dự toán:</t>
  </si>
  <si>
    <t>- Chi phí chế biến vượt định mức:</t>
  </si>
  <si>
    <t>- Chi phí quản lý ngành phải nộp Tập đoàn:</t>
  </si>
  <si>
    <t>- Dự phòng phải thu khó đòi đã hoàn nhập khi cổ phần hóa :</t>
  </si>
  <si>
    <t>- Lãi chênh lệch đánh giá lại tỷ giá của năm trước :</t>
  </si>
  <si>
    <t>- Chi phí làm tăng lợi nhuận tính thuế khác:</t>
  </si>
  <si>
    <t>- Lỗ đánh giá chênh lệch tỷ giá cuối kỳ:</t>
  </si>
  <si>
    <t xml:space="preserve">   b.2.2/. Các khoản điều chỉnh giảm:</t>
  </si>
  <si>
    <t xml:space="preserve">     * Đ/c chi phí dự phòng ĐTTC dài hạn do CPH:</t>
  </si>
  <si>
    <t xml:space="preserve">     * Các khoản thu nhập từ cổ tức được chia:</t>
  </si>
  <si>
    <t xml:space="preserve">     * Các khoản thu nhập từ lãi trái phiếu chính phủ:</t>
  </si>
  <si>
    <t xml:space="preserve">     * Các khoản giảm trừ doanh thu đã tính thuế năm trước:</t>
  </si>
  <si>
    <t xml:space="preserve">     * Lãi chênh lệch tỷ giá chưa thực hiện:</t>
  </si>
  <si>
    <t xml:space="preserve">  b.3/.Tổng thu nhập chịu thuế:</t>
  </si>
  <si>
    <t xml:space="preserve">  b.4/. Trích quỹ phát triển KHCN:</t>
  </si>
  <si>
    <t xml:space="preserve"> b.5/. Tổng lợi nhuận kế toán trước thuế thực hiện trong kỳ (sau khi trích quỹ KHCN):</t>
  </si>
  <si>
    <t xml:space="preserve">  b.6/. Chi phí thuế TNDN hiện hành:</t>
  </si>
  <si>
    <t xml:space="preserve">   b.6.1/. Chi phí thuế TNDN theo thuế suất hiện hành 20%:</t>
  </si>
  <si>
    <t xml:space="preserve">   b.6.2/. Chi phí thuế TNDN phải nộp của năm trước:</t>
  </si>
  <si>
    <t xml:space="preserve">  b.7/. Chi phí thuế TNDN hoán lại:</t>
  </si>
  <si>
    <t xml:space="preserve">  b.7/. Lợi nhuận sau thuế TNDN: (b.7 = b.7.1+ b.7.2):</t>
  </si>
  <si>
    <t xml:space="preserve">   b.8. Lợi nhuận sau thuế TNDN năm nay: (b.7.1 = b.1 -b.6.3):</t>
  </si>
  <si>
    <t xml:space="preserve">  b.9. Phân phối lợi nhuận:</t>
  </si>
  <si>
    <t>Lợi nhuận năm trước chưa phân phối chuyển sang năm nay:</t>
  </si>
  <si>
    <t>Lợi nhuận sau thuế năm trước đã phân phối do đ/c CPH:</t>
  </si>
  <si>
    <t>Bù đắp các hoản lỗ năm trước hết hạn được trừ :</t>
  </si>
  <si>
    <t>Xử lý tài sản bàn giao địa phương :</t>
  </si>
  <si>
    <t>Trừ các khoản khác :</t>
  </si>
  <si>
    <t>Chia lợi nhuận, cổ tức :</t>
  </si>
  <si>
    <t>Lợi nhuận để lại chưa phân phối chuyển năm sau :</t>
  </si>
  <si>
    <t>Phân phối bước 1</t>
  </si>
  <si>
    <t>-Trích quỹ đầu tư phát triển</t>
  </si>
  <si>
    <t>-Trích quỹ thưởng VCQL DN</t>
  </si>
  <si>
    <t>-Trích quỹ khen thưởng</t>
  </si>
  <si>
    <t>-Trích quỹ phúc lợi</t>
  </si>
  <si>
    <t>-Lợi nhuận phải nộp Tập đoàn</t>
  </si>
  <si>
    <t>Phân phối bước 2</t>
  </si>
  <si>
    <t>-Bổ sung quỹ khen thưởng, phúc lợi từ quỹ đầu tư phát triển</t>
  </si>
  <si>
    <t>-Bổ sung quỹ thưởngVCQLDN từ quỹ đầu tư phát triển</t>
  </si>
  <si>
    <t>Tổng hợp phân phối chính thức</t>
  </si>
  <si>
    <t>Trích quỹ đầu tư phát triển</t>
  </si>
  <si>
    <t>Trích quỹ khen thưởng</t>
  </si>
  <si>
    <t>Trích quỹ phúc lợi</t>
  </si>
  <si>
    <t>Trích quỹ thưởng VCQL DN</t>
  </si>
  <si>
    <t>Lợi nhuận phải nộp Tập đoàn</t>
  </si>
  <si>
    <t>c)Các chỉ tiêu tài chính</t>
  </si>
  <si>
    <t>c.1)Hao mòn TSCĐ (đồng)</t>
  </si>
  <si>
    <t>-Tổng số hao mòn TSCĐ đầu tư từ nguồn KPSN, quỹ phúc lợi, quỹ KHCN phát sinh trong năm</t>
  </si>
  <si>
    <t>-Tổng số khấu hao TSCĐ phục vụ hoạt động XDCB do đơn vị tự thực hiện phát sinh trong năm</t>
  </si>
  <si>
    <t>c.2) Chênh lệch tỷ giá (đồng)</t>
  </si>
  <si>
    <t>-Lãi chênh lệc tỷ giá do đánh giá lại các khoản mục tiền tệ có gốc ngoại tệ cuối kỳ</t>
  </si>
  <si>
    <t>-Lỗ chênh lệc tỷ giá do đánh giá lại các khoản mục tiền tệ có gốc ngoại tệ cuối kỳ</t>
  </si>
  <si>
    <t>c.3) Tổng kim ngạch (USD)</t>
  </si>
  <si>
    <t>-Kim ngạch xuất khẩu</t>
  </si>
  <si>
    <t>- Kim ngạch nhập khẩu</t>
  </si>
  <si>
    <t>c.4) Tổng số vốn đầu tư ra nước ngoài</t>
  </si>
  <si>
    <t>-Đầu tư ra nước ngoài từ nguồn vốn CSH của DN phát sinh trong năm</t>
  </si>
  <si>
    <t>-Lũy kế đầu tư ra nước ngoài từ nguồn vốn CSH của DN đến nay</t>
  </si>
  <si>
    <t>-Đầu tư ra nước ngoài từ nguồn vốn huy động trong nước phát sinh trong năm</t>
  </si>
  <si>
    <t>-Lũy kế đầu tư ra nước ngoài từ nguồn vốn huy động trong nước đến nay</t>
  </si>
  <si>
    <t>-Đầu tư ra nước ngoài từ nguồn vốn huy động nước ngoài phát sinh trong năm</t>
  </si>
  <si>
    <t>-Lũy kế đầu tư ra nước ngoài từ nguồn vốn huy động nước ngoài đến nay</t>
  </si>
  <si>
    <t>c.5) Tổng số vốn thu hồi vốn đầu tư ra nước ngoài (USD)</t>
  </si>
  <si>
    <t>-Thu hồi vốn đầu tư trong năm</t>
  </si>
  <si>
    <t>-Lũy kế thu hồi vốn đầu tư đến nay</t>
  </si>
  <si>
    <t>-Thu lợi nhuận, cổ tức trong năm</t>
  </si>
  <si>
    <t>-Lũy kế thu lợi nhuận, cổ tức đến nay</t>
  </si>
  <si>
    <t xml:space="preserve">                          Chư Sê, ngày 20 tháng 06 năm 2018</t>
  </si>
  <si>
    <t>NGƯỜI LẬP BIỂU</t>
  </si>
  <si>
    <t>KẾ TOÁN TRƯỞNG</t>
  </si>
  <si>
    <t>TỔNG GIÁM ĐỐC</t>
  </si>
  <si>
    <t>-Số chứng chỉ hành nghề;</t>
  </si>
  <si>
    <t>-Đơn vị cung cấp dịch vụ kế toán</t>
  </si>
  <si>
    <t xml:space="preserve"> 09.  Tăng giảm tài sản cố định hữu hình:</t>
  </si>
  <si>
    <t>Khoản mục</t>
  </si>
  <si>
    <t>Nhà cửa, vật kiến trúc</t>
  </si>
  <si>
    <t>Máy móc, thiết bị</t>
  </si>
  <si>
    <t>Phương tiện vận tải, truyền dẫn</t>
  </si>
  <si>
    <t xml:space="preserve">Thiết bị dụng cụ quản lý </t>
  </si>
  <si>
    <t>Vườn cây lâu năm</t>
  </si>
  <si>
    <t>TSCĐ khác</t>
  </si>
  <si>
    <t>Tổng cộng</t>
  </si>
  <si>
    <t>Nguyên giá</t>
  </si>
  <si>
    <t>Số dư đầu kỳ</t>
  </si>
  <si>
    <t xml:space="preserve">     -Mua trong kỳ</t>
  </si>
  <si>
    <t>-Đầu tư XDCB hoàn thành</t>
  </si>
  <si>
    <t>-Tăng khác</t>
  </si>
  <si>
    <t>-Chuyển sang BĐS đầu tư</t>
  </si>
  <si>
    <t>-Thanh lý, nhượng bán</t>
  </si>
  <si>
    <t>-Giảm TSCĐ ko đủ tiêu chuẩn</t>
  </si>
  <si>
    <t>Số dư cuối kỳ</t>
  </si>
  <si>
    <t>Giá trị hao mòn lũy kế</t>
  </si>
  <si>
    <t>-Khấu hao trong kỳ</t>
  </si>
  <si>
    <t>Giá trị còn lại của TSCĐ HH</t>
  </si>
  <si>
    <t>-Tại ngày đầu kỳ</t>
  </si>
  <si>
    <t>-Tại ngày cuối kỳ</t>
  </si>
  <si>
    <t>*Giá trị còn lại cuối kỳ của TSCĐ hữu hình dùng để thế chấp, cầm cố đảm bảo khoản vay</t>
  </si>
  <si>
    <t>*Nguyên giá TSCĐ cuối năm đã khấu hao hết nhưng vẫn còn sử dụng</t>
  </si>
  <si>
    <t>*Nguyên giá TSCĐ cuối năm chờ thanh lý</t>
  </si>
  <si>
    <t xml:space="preserve"> 10.  Tăng giảm TSCĐ thuê tài chính:</t>
  </si>
  <si>
    <t>TSCĐ hữu hình khác</t>
  </si>
  <si>
    <t>TSCĐ vô hình</t>
  </si>
  <si>
    <t>Nguyên giá TSCĐ thuê TC</t>
  </si>
  <si>
    <t>Số dư đầu năm</t>
  </si>
  <si>
    <t>-Thuê tài chính trong năm</t>
  </si>
  <si>
    <t>-Mua lại TSCĐ thuê TC</t>
  </si>
  <si>
    <t>-Trả lại TSCĐ thuê TC</t>
  </si>
  <si>
    <t>-Giảm khác</t>
  </si>
  <si>
    <t>Số dư cuối năm</t>
  </si>
  <si>
    <t>Giá trị còn lại</t>
  </si>
  <si>
    <t>-Tại ngày đầu năm</t>
  </si>
  <si>
    <t>-Tại ngày cuối năm</t>
  </si>
  <si>
    <t>*Tiền thuê phát sinh thêm được ghi nhận là chi phí trong năm</t>
  </si>
  <si>
    <t>*Căn cứ để xác định tiền thuê phát sinh thêm</t>
  </si>
  <si>
    <t>*Điều khoản gia hạn thuê hoặc quyền mua tài sản</t>
  </si>
  <si>
    <t xml:space="preserve"> 11.  Tăng giảm tài sản cố định vô hình:</t>
  </si>
  <si>
    <t>Quyền sử dụng đất</t>
  </si>
  <si>
    <t>Quyền phát hành</t>
  </si>
  <si>
    <t>Bản quyền, bằng sáng chế</t>
  </si>
  <si>
    <t>Phần mềm máy vi tính</t>
  </si>
  <si>
    <t>TSCĐ vô hình khác</t>
  </si>
  <si>
    <t xml:space="preserve">Nguyên giá TSCĐ vô hình </t>
  </si>
  <si>
    <t>-Mua trong kỳ</t>
  </si>
  <si>
    <t>-Tạo ra từ nội bộ DN</t>
  </si>
  <si>
    <t>-Tăng do hợp nhất KD</t>
  </si>
  <si>
    <t xml:space="preserve">Số dư cuối kỳ </t>
  </si>
  <si>
    <t>Giá trị còn lại của TSCĐ VH</t>
  </si>
  <si>
    <t>12. Tăng, giảm tài sản cố định thuê tài chính</t>
  </si>
  <si>
    <t>Tăng trong năm</t>
  </si>
  <si>
    <t>Giảm trong năm</t>
  </si>
  <si>
    <t>Số cuối năm</t>
  </si>
  <si>
    <t>a)Bất động sản đầu tư cho thuê</t>
  </si>
  <si>
    <t>-Quyền sử dụng đất</t>
  </si>
  <si>
    <t>-Nhà</t>
  </si>
  <si>
    <t>-Nhà và quyền sử dụng đất</t>
  </si>
  <si>
    <t>-Cơ sở hạ tầng</t>
  </si>
  <si>
    <t>b)Bất động sản đầu tư nắm giữ chờ tăng giá</t>
  </si>
  <si>
    <t>Tổn thất do suy giảm giá trị</t>
  </si>
  <si>
    <t>-Giá trị còn lại cuối kỳ của BĐSĐT dùng để thế chấp, cầm cố đảm bảo khoản vay</t>
  </si>
  <si>
    <t>-Nguyên giá BĐSĐT đã khấu hao hết nhưng vẫn cho thuê hoặc nắm giữ chờ tăng giá</t>
  </si>
  <si>
    <t xml:space="preserve">   25- Vốn chủ sở hữu:</t>
  </si>
  <si>
    <t xml:space="preserve">    a) Bảng đối chiếu biến động của Vốn chủ sở hữu:</t>
  </si>
  <si>
    <t>Vốn góp của CSH</t>
  </si>
  <si>
    <t>Thặng dư vốn cổ phần</t>
  </si>
  <si>
    <t>Chênh lệch ĐGL tài sản</t>
  </si>
  <si>
    <t>CL TG HĐ</t>
  </si>
  <si>
    <t>Quỹ ĐTPT</t>
  </si>
  <si>
    <t>Nguồn vốn ĐTXDCB</t>
  </si>
  <si>
    <t>Lợi nhuận sau thuế chưa phân phối</t>
  </si>
  <si>
    <t>Các khoản mục khác</t>
  </si>
  <si>
    <t>A</t>
  </si>
  <si>
    <t>Số dư đầu kỳ trước</t>
  </si>
  <si>
    <t>- Tăng vốn trong kỳ</t>
  </si>
  <si>
    <t>- Lợi nhuận Tăng trong kỳ</t>
  </si>
  <si>
    <t>- Tăng do phân phối ln</t>
  </si>
  <si>
    <t>- Tăng do điều chỉnh CPH</t>
  </si>
  <si>
    <t>- Giảm vốn trong kỳ</t>
  </si>
  <si>
    <t>- Lỗ trong kỳ</t>
  </si>
  <si>
    <t>-Tăng do đánh giá lại cuối kỳ</t>
  </si>
  <si>
    <t>- Giảm vốn trong kỳ này</t>
  </si>
  <si>
    <t>+Giảm do trích lập nộp Tập đoàn</t>
  </si>
  <si>
    <t>+Giảm do điều chỉnh CPH</t>
  </si>
  <si>
    <t>+Giảm do đ/c về TĐ</t>
  </si>
  <si>
    <t>+Giảm do phân phối lợi nhuận</t>
  </si>
  <si>
    <t>Số dư cuối kỳ năm trước</t>
  </si>
  <si>
    <t>Số dư  đầu kỳ này</t>
  </si>
  <si>
    <t>- Tăng vốn trong kỳ này</t>
  </si>
  <si>
    <t>- Lợi nhuận Tăng trong kỳ này</t>
  </si>
  <si>
    <t>- Lỗ trong năm nay</t>
  </si>
  <si>
    <t>+Giảm nguồn do tăng VĐL</t>
  </si>
  <si>
    <t>+Giảm do đ/c CPH</t>
  </si>
  <si>
    <t>Số dư cuối  kỳ này</t>
  </si>
  <si>
    <t>Mẫu số B03 - DN</t>
  </si>
  <si>
    <t>CÔNG TY TNHH MTV  CAO SU CHƯ SÊ</t>
  </si>
  <si>
    <t xml:space="preserve">BÁO CÁO LƯU CHUYỂN TIỀN TỆ </t>
  </si>
  <si>
    <t>7 THÁNG NĂM 2018</t>
  </si>
  <si>
    <t>I. Lưu chuyển tiền từ hoạt động kinh doanh</t>
  </si>
  <si>
    <t>1. Tiền thu từ bán hàng, cung cấp dịch vụ và doanh thu khác</t>
  </si>
  <si>
    <t>2. Tiền chi trả cho người cung cấp hàng hoá và dịch vụ</t>
  </si>
  <si>
    <t>3. Tiền chi trả cho người lao động</t>
  </si>
  <si>
    <t>03</t>
  </si>
  <si>
    <t>4. Tiền chi trả lãi vay</t>
  </si>
  <si>
    <t>04</t>
  </si>
  <si>
    <t>5. Tiền chi nộp thuế thu nhập doanh nghiệp</t>
  </si>
  <si>
    <t>05</t>
  </si>
  <si>
    <t>6. Tiền thu khác từ hoạt động kinh doanh</t>
  </si>
  <si>
    <t>06</t>
  </si>
  <si>
    <t>7. Tiền chi khác cho hoạt động kinh doanh</t>
  </si>
  <si>
    <t>07</t>
  </si>
  <si>
    <t>Lưu chuyển tiền thuần từ hoạt động kinh doanh</t>
  </si>
  <si>
    <t>II. Lưu chuyển tiền từ hoạt động đầu tư</t>
  </si>
  <si>
    <t>1. Tiền chi để mua sắm, xây dựng TSCĐ và các tài sản dài hạn khác</t>
  </si>
  <si>
    <t>2. Tiền thu từ thanh lý, nhượng bán TSCĐ và các tài sản dài hạn khác</t>
  </si>
  <si>
    <t>3. Tiền chi cho vay, mua các công cụ nợ của đơn vị khác</t>
  </si>
  <si>
    <t>4. Tiền thu hồi cho vay, bán lại các công cụ nợ của đơn vị khác</t>
  </si>
  <si>
    <t>5. Tiền chi đầu tư góp vốn vào đơn vị khác</t>
  </si>
  <si>
    <t>6. Tiền thu hồi đầu tư góp vốn vào đơn vị khác</t>
  </si>
  <si>
    <t>7. Tiền thu lãi cho vay, cổ tức và lợi nhuận được chia</t>
  </si>
  <si>
    <t>Lưu chuyển tiền thuần từ hoạt động đầu tư</t>
  </si>
  <si>
    <t>III. Lưu chuyển tiền từ hoạt động tài chính</t>
  </si>
  <si>
    <t>1. Tiền thu từ phát hành cổ phiếu, nhận vốn góp của chủ sở hữu</t>
  </si>
  <si>
    <t>2. Tiền chi trả vốn góp cho các chủ sỡ hữu, mua lại cổ phiếu</t>
  </si>
  <si>
    <t>của doanh nghiệp đã phát hành</t>
  </si>
  <si>
    <t>3. Tiền vay ngắn hạn, dài hạn nhận được</t>
  </si>
  <si>
    <t>4. Tiền chi trả nợ gốc vay</t>
  </si>
  <si>
    <t>5. Tiền chi trả nợ thuê tài chính</t>
  </si>
  <si>
    <t>6. Cổ tức, lợi nhuận đã trả cho chủ sở hữu</t>
  </si>
  <si>
    <t>Lưu chuyển tiền thuần từ hoạt động tài chính</t>
  </si>
  <si>
    <t>Lưu chuyển tiền thuần trong kỳ (20+30+40)</t>
  </si>
  <si>
    <t>Tiền và tương đương tiền đầu kỳ</t>
  </si>
  <si>
    <t>Aính hưởng của thay đổi tỷ giá hối đoái quy đổi ngoại tệ</t>
  </si>
  <si>
    <t>Tiền và tương đương tiền cuối kỳ (50+60+61)</t>
  </si>
  <si>
    <t>VII.34</t>
  </si>
  <si>
    <t>Chư sê, Ngày 20 tháng 01 năm 2019</t>
  </si>
  <si>
    <t xml:space="preserve">          Người Lập Biểu</t>
  </si>
  <si>
    <t>Kế Toán Trưởng</t>
  </si>
  <si>
    <t xml:space="preserve">     Tổng Giám Đốc</t>
  </si>
  <si>
    <t xml:space="preserve">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</si>
</sst>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_);_(@_)"/>
    <numFmt numFmtId="173" formatCode="_(* #,##0.00_);_(* \(#,##0.00\);_(* \-??_);_(@_)"/>
    <numFmt numFmtId="174" formatCode="m/d/yyyy"/>
    <numFmt numFmtId="175" formatCode="_(* #,##0_);_(* \(#,##0\);_(* \-??_);_(@_)"/>
    <numFmt numFmtId="176" formatCode="#,###,###,###,###"/>
    <numFmt numFmtId="177" formatCode="###,###,###,###,###"/>
    <numFmt numFmtId="178" formatCode="0.0%"/>
    <numFmt numFmtId="179" formatCode="#,##0.000"/>
  </numFmts>
  <fonts count="82">
    <font>
      <sz val="12"/>
      <color theme="1"/>
      <name val="Times New Roman"/>
      <family val="2"/>
    </font>
    <font>
      <sz val="12"/>
      <color indexed="8"/>
      <name val="Times New Roman"/>
      <family val="2"/>
    </font>
    <font>
      <b/>
      <sz val="12"/>
      <name val="Times New Roman"/>
      <family val="1"/>
    </font>
    <font>
      <sz val="10"/>
      <name val="Times New Roman"/>
      <family val="1"/>
    </font>
    <font>
      <b/>
      <sz val="10"/>
      <name val="Times New Roman"/>
      <family val="1"/>
    </font>
    <font>
      <sz val="12"/>
      <name val="Times New Roman"/>
      <family val="1"/>
    </font>
    <font>
      <b/>
      <sz val="11"/>
      <name val="Times New Roman"/>
      <family val="1"/>
    </font>
    <font>
      <b/>
      <sz val="18"/>
      <name val="Times New Roman"/>
      <family val="1"/>
    </font>
    <font>
      <b/>
      <sz val="15"/>
      <name val="Times New Roman"/>
      <family val="1"/>
    </font>
    <font>
      <b/>
      <u val="single"/>
      <sz val="12"/>
      <name val="Times New Roman"/>
      <family val="1"/>
    </font>
    <font>
      <sz val="12"/>
      <name val=".VnTime"/>
      <family val="2"/>
    </font>
    <font>
      <u val="single"/>
      <sz val="12"/>
      <name val="Times New Roman"/>
      <family val="1"/>
    </font>
    <font>
      <i/>
      <sz val="13"/>
      <name val="Times New Roman"/>
      <family val="1"/>
    </font>
    <font>
      <b/>
      <sz val="13"/>
      <name val="Times New Roman"/>
      <family val="1"/>
    </font>
    <font>
      <sz val="12"/>
      <name val="VNtimes new roman"/>
      <family val="2"/>
    </font>
    <font>
      <sz val="11"/>
      <name val="VNtimes new roman"/>
      <family val="2"/>
    </font>
    <font>
      <b/>
      <sz val="11"/>
      <name val="VNtimes new roman"/>
      <family val="2"/>
    </font>
    <font>
      <b/>
      <sz val="17"/>
      <name val="Times New Roman"/>
      <family val="1"/>
    </font>
    <font>
      <b/>
      <sz val="13"/>
      <name val="VNtimes new roman"/>
      <family val="2"/>
    </font>
    <font>
      <sz val="13"/>
      <name val="VNtimes new roman"/>
      <family val="2"/>
    </font>
    <font>
      <b/>
      <i/>
      <sz val="11"/>
      <name val="Times New Roman"/>
      <family val="1"/>
    </font>
    <font>
      <b/>
      <sz val="10"/>
      <name val="VNtimes new roman"/>
      <family val="2"/>
    </font>
    <font>
      <sz val="10"/>
      <name val="Arial"/>
      <family val="2"/>
    </font>
    <font>
      <sz val="10"/>
      <name val=".VnTime"/>
      <family val="2"/>
    </font>
    <font>
      <sz val="10"/>
      <name val="VNtimes new roman"/>
      <family val="2"/>
    </font>
    <font>
      <b/>
      <sz val="12"/>
      <name val="VNtimes new roman"/>
      <family val="2"/>
    </font>
    <font>
      <b/>
      <u val="single"/>
      <sz val="11"/>
      <name val="VNtimes new roman"/>
      <family val="2"/>
    </font>
    <font>
      <b/>
      <sz val="12"/>
      <color indexed="8"/>
      <name val="Times New Roman"/>
      <family val="1"/>
    </font>
    <font>
      <b/>
      <i/>
      <sz val="12"/>
      <name val="Times New Roman"/>
      <family val="1"/>
    </font>
    <font>
      <b/>
      <i/>
      <sz val="12"/>
      <color indexed="8"/>
      <name val="Times New Roman"/>
      <family val="1"/>
    </font>
    <font>
      <sz val="10"/>
      <color indexed="8"/>
      <name val="Times New Roman"/>
      <family val="1"/>
    </font>
    <font>
      <i/>
      <sz val="12"/>
      <name val="Times New Roman"/>
      <family val="1"/>
    </font>
    <font>
      <sz val="11"/>
      <color indexed="8"/>
      <name val="Calibri"/>
      <family val="2"/>
    </font>
    <font>
      <i/>
      <sz val="12"/>
      <color indexed="8"/>
      <name val="Times New Roman"/>
      <family val="1"/>
    </font>
    <font>
      <sz val="11"/>
      <name val="Times New Roman"/>
      <family val="1"/>
    </font>
    <font>
      <sz val="11"/>
      <color indexed="8"/>
      <name val="Times New Roman"/>
      <family val="1"/>
    </font>
    <font>
      <sz val="10"/>
      <name val=".VnArial"/>
      <family val="2"/>
    </font>
    <font>
      <i/>
      <sz val="11"/>
      <name val="Times New Roman"/>
      <family val="1"/>
    </font>
    <font>
      <i/>
      <sz val="10.5"/>
      <name val="Times New Roman"/>
      <family val="1"/>
    </font>
    <font>
      <sz val="10.5"/>
      <name val="Times New Roman"/>
      <family val="1"/>
    </font>
    <font>
      <b/>
      <i/>
      <sz val="10.5"/>
      <name val="Times New Roman"/>
      <family val="1"/>
    </font>
    <font>
      <b/>
      <i/>
      <sz val="13"/>
      <name val="Times New Roman"/>
      <family val="1"/>
    </font>
    <font>
      <b/>
      <sz val="10.5"/>
      <name val="Times New Roman"/>
      <family val="1"/>
    </font>
    <font>
      <sz val="11"/>
      <name val="VNI-Times"/>
      <family val="0"/>
    </font>
    <font>
      <b/>
      <i/>
      <sz val="12"/>
      <color indexed="10"/>
      <name val="Times New Roman"/>
      <family val="1"/>
    </font>
    <font>
      <b/>
      <i/>
      <sz val="12"/>
      <name val="VNtimes new roman"/>
      <family val="2"/>
    </font>
    <font>
      <i/>
      <sz val="12"/>
      <name val="VNtimes new roman"/>
      <family val="2"/>
    </font>
    <font>
      <b/>
      <sz val="9"/>
      <name val="Times New Roman"/>
      <family val="1"/>
    </font>
    <font>
      <b/>
      <sz val="16"/>
      <name val="Times New Roman"/>
      <family val="1"/>
    </font>
    <font>
      <sz val="10.5"/>
      <name val="VNtimes new roman"/>
      <family val="2"/>
    </font>
    <font>
      <b/>
      <u val="single"/>
      <sz val="10"/>
      <name val="VN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sz val="12"/>
      <color indexed="10"/>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thin">
        <color indexed="8"/>
      </right>
      <top>
        <color indexed="63"/>
      </top>
      <bottom style="hair">
        <color indexed="8"/>
      </bottom>
    </border>
    <border>
      <left style="thin">
        <color indexed="8"/>
      </left>
      <right style="medium">
        <color indexed="8"/>
      </right>
      <top>
        <color indexed="63"/>
      </top>
      <bottom style="hair">
        <color indexed="8"/>
      </bottom>
    </border>
    <border>
      <left>
        <color indexed="63"/>
      </left>
      <right style="thin">
        <color indexed="8"/>
      </right>
      <top style="hair">
        <color indexed="8"/>
      </top>
      <bottom style="hair">
        <color indexed="8"/>
      </bottom>
    </border>
    <border>
      <left style="thin">
        <color indexed="8"/>
      </left>
      <right style="medium">
        <color indexed="8"/>
      </right>
      <top style="hair">
        <color indexed="8"/>
      </top>
      <bottom style="hair">
        <color indexed="8"/>
      </bottom>
    </border>
    <border>
      <left style="thin">
        <color indexed="8"/>
      </left>
      <right style="thin">
        <color indexed="8"/>
      </right>
      <top style="hair">
        <color indexed="8"/>
      </top>
      <bottom style="medium">
        <color indexed="8"/>
      </bottom>
    </border>
    <border>
      <left style="thin">
        <color indexed="8"/>
      </left>
      <right style="medium">
        <color indexed="8"/>
      </right>
      <top style="hair">
        <color indexed="8"/>
      </top>
      <bottom style="medium">
        <color indexed="8"/>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color indexed="63"/>
      </right>
      <top style="hair">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color indexed="63"/>
      </right>
      <top style="hair">
        <color indexed="8"/>
      </top>
      <bottom>
        <color indexed="63"/>
      </bottom>
    </border>
    <border>
      <left style="thin">
        <color indexed="8"/>
      </left>
      <right>
        <color indexed="63"/>
      </right>
      <top style="hair">
        <color indexed="8"/>
      </top>
      <bottom style="thin">
        <color indexed="8"/>
      </bottom>
    </border>
    <border>
      <left>
        <color indexed="63"/>
      </left>
      <right style="thin">
        <color indexed="8"/>
      </right>
      <top style="hair">
        <color indexed="8"/>
      </top>
      <bottom style="thin">
        <color indexed="8"/>
      </bottom>
    </border>
    <border>
      <left style="thin"/>
      <right>
        <color indexed="63"/>
      </right>
      <top>
        <color indexed="63"/>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hair">
        <color indexed="8"/>
      </bottom>
    </border>
    <border>
      <left style="medium">
        <color indexed="8"/>
      </left>
      <right style="thin">
        <color indexed="8"/>
      </right>
      <top style="hair">
        <color indexed="8"/>
      </top>
      <bottom style="hair">
        <color indexed="8"/>
      </bottom>
    </border>
    <border>
      <left style="medium">
        <color indexed="8"/>
      </left>
      <right style="thin">
        <color indexed="8"/>
      </right>
      <top style="hair">
        <color indexed="8"/>
      </top>
      <bottom style="medium">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3" fontId="14" fillId="0" borderId="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43" fillId="0" borderId="0">
      <alignment/>
      <protection/>
    </xf>
    <xf numFmtId="0" fontId="43" fillId="0" borderId="0">
      <alignment/>
      <protection/>
    </xf>
    <xf numFmtId="0" fontId="32" fillId="0" borderId="0">
      <alignment/>
      <protection/>
    </xf>
    <xf numFmtId="0" fontId="10" fillId="0" borderId="0">
      <alignment/>
      <protection/>
    </xf>
    <xf numFmtId="0" fontId="22" fillId="0" borderId="0">
      <alignment/>
      <protection/>
    </xf>
    <xf numFmtId="0" fontId="36" fillId="0" borderId="0">
      <alignment/>
      <protection/>
    </xf>
    <xf numFmtId="0" fontId="22"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495">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3" fillId="0" borderId="0" xfId="0" applyFont="1" applyAlignment="1">
      <alignment/>
    </xf>
    <xf numFmtId="0" fontId="4" fillId="0" borderId="10" xfId="0" applyFont="1" applyBorder="1" applyAlignment="1">
      <alignment horizontal="center"/>
    </xf>
    <xf numFmtId="0" fontId="5" fillId="33" borderId="0" xfId="0" applyFont="1" applyFill="1" applyAlignment="1">
      <alignment/>
    </xf>
    <xf numFmtId="0" fontId="5" fillId="0" borderId="0" xfId="0" applyFont="1" applyAlignment="1">
      <alignment/>
    </xf>
    <xf numFmtId="0" fontId="5" fillId="0" borderId="0" xfId="0" applyFont="1" applyAlignment="1">
      <alignment shrinkToFit="1"/>
    </xf>
    <xf numFmtId="0" fontId="2" fillId="0" borderId="0" xfId="0" applyFont="1" applyAlignment="1">
      <alignment horizontal="center"/>
    </xf>
    <xf numFmtId="0" fontId="6" fillId="0" borderId="0" xfId="0" applyFont="1" applyAlignment="1">
      <alignment horizontal="left" indent="2"/>
    </xf>
    <xf numFmtId="0" fontId="4" fillId="0" borderId="11" xfId="0" applyFont="1" applyBorder="1" applyAlignment="1">
      <alignment horizontal="center"/>
    </xf>
    <xf numFmtId="0" fontId="2" fillId="0" borderId="10" xfId="0" applyFont="1" applyBorder="1" applyAlignment="1">
      <alignment horizontal="center" vertical="center"/>
    </xf>
    <xf numFmtId="0" fontId="2" fillId="0" borderId="10" xfId="0" applyFont="1" applyBorder="1" applyAlignment="1">
      <alignment horizontal="center" wrapText="1"/>
    </xf>
    <xf numFmtId="0" fontId="2" fillId="0" borderId="10" xfId="0" applyFont="1" applyBorder="1" applyAlignment="1">
      <alignment horizontal="center" vertical="center" shrinkToFit="1"/>
    </xf>
    <xf numFmtId="0" fontId="2" fillId="34" borderId="0" xfId="0" applyFont="1" applyFill="1" applyAlignment="1">
      <alignment horizontal="center"/>
    </xf>
    <xf numFmtId="0" fontId="9" fillId="0" borderId="12" xfId="0" applyFont="1" applyBorder="1" applyAlignment="1">
      <alignment horizontal="left" vertical="center" shrinkToFit="1"/>
    </xf>
    <xf numFmtId="0" fontId="9" fillId="0" borderId="12" xfId="0" applyFont="1" applyBorder="1" applyAlignment="1">
      <alignment horizontal="center" shrinkToFit="1"/>
    </xf>
    <xf numFmtId="3" fontId="9" fillId="0" borderId="12" xfId="0" applyNumberFormat="1" applyFont="1" applyBorder="1" applyAlignment="1">
      <alignment horizontal="right" shrinkToFit="1"/>
    </xf>
    <xf numFmtId="0" fontId="5" fillId="35" borderId="0" xfId="0" applyFont="1" applyFill="1" applyAlignment="1">
      <alignment horizontal="center" shrinkToFit="1"/>
    </xf>
    <xf numFmtId="0" fontId="5" fillId="36" borderId="0" xfId="0" applyFont="1" applyFill="1" applyAlignment="1">
      <alignment horizontal="center" shrinkToFit="1"/>
    </xf>
    <xf numFmtId="3" fontId="5" fillId="0" borderId="0" xfId="0" applyNumberFormat="1" applyFont="1" applyAlignment="1">
      <alignment horizontal="right" shrinkToFit="1"/>
    </xf>
    <xf numFmtId="3" fontId="5" fillId="0" borderId="0" xfId="0" applyNumberFormat="1" applyFont="1" applyAlignment="1">
      <alignment shrinkToFit="1"/>
    </xf>
    <xf numFmtId="0" fontId="9" fillId="0" borderId="0" xfId="0" applyFont="1" applyAlignment="1">
      <alignment/>
    </xf>
    <xf numFmtId="0" fontId="2" fillId="0" borderId="13" xfId="0" applyFont="1" applyBorder="1" applyAlignment="1">
      <alignment horizontal="left" vertical="center" shrinkToFit="1"/>
    </xf>
    <xf numFmtId="0" fontId="2" fillId="0" borderId="13" xfId="0" applyFont="1" applyBorder="1" applyAlignment="1">
      <alignment horizontal="center" shrinkToFit="1"/>
    </xf>
    <xf numFmtId="3" fontId="2" fillId="0" borderId="13" xfId="0" applyNumberFormat="1" applyFont="1" applyBorder="1" applyAlignment="1">
      <alignment shrinkToFit="1"/>
    </xf>
    <xf numFmtId="0" fontId="5" fillId="0" borderId="13" xfId="0" applyFont="1" applyBorder="1" applyAlignment="1">
      <alignment horizontal="left" vertical="center" indent="1" shrinkToFit="1"/>
    </xf>
    <xf numFmtId="0" fontId="5" fillId="0" borderId="13" xfId="0" applyFont="1" applyBorder="1" applyAlignment="1">
      <alignment horizontal="center" shrinkToFit="1"/>
    </xf>
    <xf numFmtId="3" fontId="5" fillId="0" borderId="13" xfId="0" applyNumberFormat="1" applyFont="1" applyBorder="1" applyAlignment="1">
      <alignment shrinkToFit="1"/>
    </xf>
    <xf numFmtId="0" fontId="2" fillId="35" borderId="0" xfId="0" applyFont="1" applyFill="1" applyAlignment="1">
      <alignment horizontal="center" shrinkToFit="1"/>
    </xf>
    <xf numFmtId="0" fontId="2" fillId="36" borderId="0" xfId="0" applyFont="1" applyFill="1" applyAlignment="1">
      <alignment horizontal="center" shrinkToFit="1"/>
    </xf>
    <xf numFmtId="3" fontId="2" fillId="0" borderId="0" xfId="0" applyNumberFormat="1" applyFont="1" applyAlignment="1">
      <alignment horizontal="right" shrinkToFit="1"/>
    </xf>
    <xf numFmtId="3" fontId="2" fillId="0" borderId="0" xfId="0" applyNumberFormat="1" applyFont="1" applyAlignment="1">
      <alignment shrinkToFit="1"/>
    </xf>
    <xf numFmtId="172" fontId="5" fillId="33" borderId="13" xfId="59" applyNumberFormat="1" applyFont="1" applyFill="1" applyBorder="1" applyAlignment="1">
      <alignment vertical="center"/>
      <protection/>
    </xf>
    <xf numFmtId="172" fontId="5" fillId="0" borderId="13" xfId="59" applyNumberFormat="1" applyFont="1" applyFill="1" applyBorder="1" applyAlignment="1">
      <alignment vertical="center"/>
      <protection/>
    </xf>
    <xf numFmtId="0" fontId="9" fillId="0" borderId="13" xfId="0" applyFont="1" applyBorder="1" applyAlignment="1">
      <alignment horizontal="left" vertical="center" shrinkToFit="1"/>
    </xf>
    <xf numFmtId="0" fontId="9" fillId="0" borderId="13" xfId="0" applyFont="1" applyBorder="1" applyAlignment="1">
      <alignment horizontal="center" shrinkToFit="1"/>
    </xf>
    <xf numFmtId="3" fontId="9" fillId="0" borderId="13" xfId="0" applyNumberFormat="1" applyFont="1" applyBorder="1" applyAlignment="1">
      <alignment shrinkToFit="1"/>
    </xf>
    <xf numFmtId="172" fontId="2" fillId="0" borderId="13" xfId="59" applyNumberFormat="1" applyFont="1" applyFill="1" applyBorder="1" applyAlignment="1">
      <alignment vertical="center"/>
      <protection/>
    </xf>
    <xf numFmtId="3" fontId="5" fillId="33" borderId="13" xfId="0" applyNumberFormat="1" applyFont="1" applyFill="1" applyBorder="1" applyAlignment="1">
      <alignment shrinkToFit="1"/>
    </xf>
    <xf numFmtId="0" fontId="11" fillId="0" borderId="0" xfId="0" applyFont="1" applyAlignment="1">
      <alignment/>
    </xf>
    <xf numFmtId="0" fontId="2" fillId="0" borderId="14" xfId="0" applyFont="1" applyBorder="1" applyAlignment="1">
      <alignment horizontal="left" vertical="center" shrinkToFit="1"/>
    </xf>
    <xf numFmtId="0" fontId="2" fillId="0" borderId="14" xfId="0" applyFont="1" applyBorder="1" applyAlignment="1">
      <alignment horizontal="center" shrinkToFit="1"/>
    </xf>
    <xf numFmtId="3" fontId="2" fillId="0" borderId="14" xfId="0" applyNumberFormat="1" applyFont="1" applyBorder="1" applyAlignment="1">
      <alignment shrinkToFit="1"/>
    </xf>
    <xf numFmtId="0" fontId="5" fillId="0" borderId="15" xfId="0" applyFont="1" applyBorder="1" applyAlignment="1">
      <alignment horizontal="left" vertical="center" indent="1" shrinkToFit="1"/>
    </xf>
    <xf numFmtId="0" fontId="5" fillId="0" borderId="15" xfId="0" applyFont="1" applyBorder="1" applyAlignment="1">
      <alignment horizontal="center" shrinkToFit="1"/>
    </xf>
    <xf numFmtId="3" fontId="5" fillId="0" borderId="15" xfId="0" applyNumberFormat="1" applyFont="1" applyBorder="1" applyAlignment="1">
      <alignment shrinkToFit="1"/>
    </xf>
    <xf numFmtId="0" fontId="5" fillId="0" borderId="12" xfId="0" applyFont="1" applyBorder="1" applyAlignment="1">
      <alignment horizontal="left" vertical="center" indent="1" shrinkToFit="1"/>
    </xf>
    <xf numFmtId="0" fontId="5" fillId="0" borderId="12" xfId="0" applyFont="1" applyBorder="1" applyAlignment="1">
      <alignment horizontal="center" shrinkToFit="1"/>
    </xf>
    <xf numFmtId="3" fontId="5" fillId="0" borderId="12" xfId="0" applyNumberFormat="1" applyFont="1" applyBorder="1" applyAlignment="1">
      <alignment shrinkToFit="1"/>
    </xf>
    <xf numFmtId="0" fontId="5" fillId="0" borderId="13" xfId="0" applyFont="1" applyBorder="1" applyAlignment="1">
      <alignment horizontal="left" vertical="center" indent="2" shrinkToFit="1"/>
    </xf>
    <xf numFmtId="0" fontId="2" fillId="0" borderId="13" xfId="0" applyFont="1" applyBorder="1" applyAlignment="1">
      <alignment vertical="center" shrinkToFit="1"/>
    </xf>
    <xf numFmtId="3" fontId="5" fillId="0" borderId="16" xfId="0" applyNumberFormat="1" applyFont="1" applyBorder="1" applyAlignment="1">
      <alignment shrinkToFit="1"/>
    </xf>
    <xf numFmtId="0" fontId="5" fillId="0" borderId="16" xfId="0" applyFont="1" applyBorder="1" applyAlignment="1">
      <alignment horizontal="center" shrinkToFit="1"/>
    </xf>
    <xf numFmtId="0" fontId="5" fillId="0" borderId="16" xfId="0" applyFont="1" applyBorder="1" applyAlignment="1">
      <alignment horizontal="left" vertical="center" indent="1" shrinkToFit="1"/>
    </xf>
    <xf numFmtId="0" fontId="2" fillId="0" borderId="10" xfId="0" applyFont="1" applyBorder="1" applyAlignment="1">
      <alignment horizontal="left" vertical="center" indent="1" shrinkToFit="1"/>
    </xf>
    <xf numFmtId="0" fontId="2" fillId="0" borderId="10" xfId="0" applyFont="1" applyBorder="1" applyAlignment="1">
      <alignment horizontal="center" shrinkToFit="1"/>
    </xf>
    <xf numFmtId="3" fontId="2" fillId="0" borderId="10" xfId="0" applyNumberFormat="1" applyFont="1" applyBorder="1" applyAlignment="1">
      <alignment shrinkToFit="1"/>
    </xf>
    <xf numFmtId="0" fontId="2" fillId="0" borderId="10" xfId="0" applyFont="1" applyBorder="1" applyAlignment="1">
      <alignment horizontal="center"/>
    </xf>
    <xf numFmtId="3" fontId="9" fillId="0" borderId="12" xfId="0" applyNumberFormat="1" applyFont="1" applyBorder="1" applyAlignment="1">
      <alignment shrinkToFit="1"/>
    </xf>
    <xf numFmtId="3" fontId="5" fillId="37" borderId="13" xfId="0" applyNumberFormat="1" applyFont="1" applyFill="1" applyBorder="1" applyAlignment="1">
      <alignment shrinkToFit="1"/>
    </xf>
    <xf numFmtId="0" fontId="5" fillId="0" borderId="14" xfId="0" applyFont="1" applyBorder="1" applyAlignment="1">
      <alignment horizontal="left" vertical="center" indent="1" shrinkToFit="1"/>
    </xf>
    <xf numFmtId="0" fontId="5" fillId="0" borderId="14" xfId="0" applyFont="1" applyBorder="1" applyAlignment="1">
      <alignment horizontal="center" shrinkToFit="1"/>
    </xf>
    <xf numFmtId="3" fontId="5" fillId="0" borderId="14" xfId="0" applyNumberFormat="1" applyFont="1" applyBorder="1" applyAlignment="1">
      <alignment shrinkToFit="1"/>
    </xf>
    <xf numFmtId="3" fontId="5" fillId="33" borderId="16" xfId="0" applyNumberFormat="1" applyFont="1" applyFill="1" applyBorder="1" applyAlignment="1">
      <alignment shrinkToFit="1"/>
    </xf>
    <xf numFmtId="3" fontId="5" fillId="0" borderId="0" xfId="0" applyNumberFormat="1" applyFont="1" applyAlignment="1">
      <alignment/>
    </xf>
    <xf numFmtId="3" fontId="2" fillId="0" borderId="0" xfId="0" applyNumberFormat="1" applyFont="1" applyAlignment="1">
      <alignment/>
    </xf>
    <xf numFmtId="0" fontId="5" fillId="0" borderId="0" xfId="0" applyFont="1" applyAlignment="1">
      <alignment horizont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shrinkToFit="1"/>
    </xf>
    <xf numFmtId="0" fontId="2" fillId="0" borderId="19" xfId="0" applyFont="1" applyBorder="1" applyAlignment="1">
      <alignment horizontal="center" vertical="center"/>
    </xf>
    <xf numFmtId="0" fontId="5" fillId="0" borderId="20" xfId="0" applyFont="1" applyBorder="1" applyAlignment="1">
      <alignment horizontal="center" shrinkToFit="1"/>
    </xf>
    <xf numFmtId="3" fontId="5" fillId="0" borderId="21" xfId="0" applyNumberFormat="1" applyFont="1" applyBorder="1" applyAlignment="1">
      <alignment shrinkToFit="1"/>
    </xf>
    <xf numFmtId="0" fontId="5" fillId="0" borderId="22" xfId="0" applyFont="1" applyBorder="1" applyAlignment="1">
      <alignment horizontal="left" shrinkToFit="1"/>
    </xf>
    <xf numFmtId="3" fontId="5" fillId="0" borderId="23" xfId="0" applyNumberFormat="1" applyFont="1" applyBorder="1" applyAlignment="1">
      <alignment shrinkToFit="1"/>
    </xf>
    <xf numFmtId="3" fontId="5" fillId="33" borderId="23" xfId="0" applyNumberFormat="1" applyFont="1" applyFill="1" applyBorder="1" applyAlignment="1">
      <alignment shrinkToFit="1"/>
    </xf>
    <xf numFmtId="4" fontId="5" fillId="0" borderId="23" xfId="0" applyNumberFormat="1" applyFont="1" applyBorder="1" applyAlignment="1">
      <alignment shrinkToFit="1"/>
    </xf>
    <xf numFmtId="0" fontId="5" fillId="0" borderId="24" xfId="0" applyFont="1" applyBorder="1" applyAlignment="1">
      <alignment horizontal="left" shrinkToFit="1"/>
    </xf>
    <xf numFmtId="3" fontId="5" fillId="0" borderId="24" xfId="0" applyNumberFormat="1" applyFont="1" applyBorder="1" applyAlignment="1">
      <alignment shrinkToFit="1"/>
    </xf>
    <xf numFmtId="3" fontId="5" fillId="0" borderId="25" xfId="0" applyNumberFormat="1" applyFont="1" applyBorder="1" applyAlignment="1">
      <alignment shrinkToFit="1"/>
    </xf>
    <xf numFmtId="0" fontId="12" fillId="0" borderId="0" xfId="0" applyFont="1" applyAlignment="1">
      <alignment horizontal="left" indent="4"/>
    </xf>
    <xf numFmtId="0" fontId="13" fillId="0" borderId="0" xfId="0" applyFont="1" applyAlignment="1">
      <alignment/>
    </xf>
    <xf numFmtId="0" fontId="13" fillId="0" borderId="0" xfId="0" applyFont="1" applyAlignment="1">
      <alignment horizontal="left" indent="5"/>
    </xf>
    <xf numFmtId="171" fontId="0" fillId="0" borderId="0" xfId="42" applyAlignment="1">
      <alignment/>
    </xf>
    <xf numFmtId="3" fontId="2" fillId="0" borderId="0" xfId="0" applyNumberFormat="1" applyFont="1" applyAlignment="1">
      <alignment horizontal="left" indent="5"/>
    </xf>
    <xf numFmtId="173" fontId="5" fillId="0" borderId="0" xfId="0" applyNumberFormat="1" applyFont="1" applyAlignment="1">
      <alignment/>
    </xf>
    <xf numFmtId="4" fontId="5" fillId="0" borderId="0" xfId="0" applyNumberFormat="1" applyFont="1" applyAlignment="1">
      <alignment shrinkToFit="1"/>
    </xf>
    <xf numFmtId="0" fontId="5" fillId="33" borderId="0" xfId="0" applyFont="1" applyFill="1" applyAlignment="1">
      <alignment horizontal="center" shrinkToFit="1"/>
    </xf>
    <xf numFmtId="3" fontId="5" fillId="33" borderId="0" xfId="0" applyNumberFormat="1" applyFont="1" applyFill="1" applyAlignment="1">
      <alignment horizontal="right" shrinkToFit="1"/>
    </xf>
    <xf numFmtId="3" fontId="5" fillId="33" borderId="0" xfId="0" applyNumberFormat="1" applyFont="1" applyFill="1" applyAlignment="1">
      <alignment shrinkToFit="1"/>
    </xf>
    <xf numFmtId="0" fontId="5" fillId="33" borderId="0" xfId="0" applyFont="1" applyFill="1" applyAlignment="1">
      <alignment shrinkToFit="1"/>
    </xf>
    <xf numFmtId="0" fontId="6" fillId="33" borderId="0" xfId="0" applyFont="1" applyFill="1" applyAlignment="1">
      <alignment/>
    </xf>
    <xf numFmtId="0" fontId="14" fillId="33" borderId="0" xfId="0" applyFont="1" applyFill="1" applyAlignment="1">
      <alignment horizontal="center"/>
    </xf>
    <xf numFmtId="49" fontId="15" fillId="33" borderId="0" xfId="0" applyNumberFormat="1" applyFont="1" applyFill="1" applyAlignment="1">
      <alignment horizontal="center"/>
    </xf>
    <xf numFmtId="3" fontId="15" fillId="33" borderId="0" xfId="0" applyNumberFormat="1" applyFont="1" applyFill="1" applyAlignment="1">
      <alignment/>
    </xf>
    <xf numFmtId="0" fontId="15" fillId="33" borderId="0" xfId="0" applyFont="1" applyFill="1" applyAlignment="1">
      <alignment/>
    </xf>
    <xf numFmtId="0" fontId="6" fillId="33" borderId="0" xfId="0" applyFont="1" applyFill="1" applyAlignment="1">
      <alignment horizontal="left" indent="2"/>
    </xf>
    <xf numFmtId="0" fontId="16" fillId="33" borderId="0" xfId="0" applyFont="1" applyFill="1" applyAlignment="1">
      <alignment horizontal="center"/>
    </xf>
    <xf numFmtId="3" fontId="6" fillId="33" borderId="0" xfId="0" applyNumberFormat="1" applyFont="1" applyFill="1" applyBorder="1" applyAlignment="1">
      <alignment horizontal="center"/>
    </xf>
    <xf numFmtId="0" fontId="16" fillId="33" borderId="0" xfId="0" applyFont="1" applyFill="1" applyAlignment="1">
      <alignment horizontal="left" indent="2"/>
    </xf>
    <xf numFmtId="3" fontId="16" fillId="33" borderId="0" xfId="0" applyNumberFormat="1" applyFont="1" applyFill="1" applyBorder="1" applyAlignment="1">
      <alignment horizontal="center"/>
    </xf>
    <xf numFmtId="3" fontId="13" fillId="33" borderId="0" xfId="0" applyNumberFormat="1" applyFont="1" applyFill="1" applyAlignment="1">
      <alignment horizontal="left"/>
    </xf>
    <xf numFmtId="3" fontId="18" fillId="33" borderId="0" xfId="0" applyNumberFormat="1" applyFont="1" applyFill="1" applyAlignment="1">
      <alignment horizontal="center"/>
    </xf>
    <xf numFmtId="0" fontId="19" fillId="33" borderId="0" xfId="0" applyFont="1" applyFill="1" applyAlignment="1">
      <alignment/>
    </xf>
    <xf numFmtId="0" fontId="15" fillId="33" borderId="0" xfId="0" applyFont="1" applyFill="1" applyAlignment="1">
      <alignment horizontal="center"/>
    </xf>
    <xf numFmtId="3" fontId="20" fillId="33" borderId="0" xfId="0" applyNumberFormat="1" applyFont="1" applyFill="1" applyAlignment="1">
      <alignment horizontal="right"/>
    </xf>
    <xf numFmtId="49" fontId="4" fillId="33" borderId="10" xfId="0" applyNumberFormat="1" applyFont="1" applyFill="1" applyBorder="1" applyAlignment="1">
      <alignment horizontal="center" vertical="center" shrinkToFit="1"/>
    </xf>
    <xf numFmtId="3" fontId="4" fillId="33" borderId="10" xfId="0" applyNumberFormat="1" applyFont="1" applyFill="1" applyBorder="1" applyAlignment="1">
      <alignment horizontal="center" vertical="center" wrapText="1" shrinkToFit="1"/>
    </xf>
    <xf numFmtId="0" fontId="21" fillId="33" borderId="0" xfId="0" applyFont="1" applyFill="1" applyAlignment="1">
      <alignment horizontal="center"/>
    </xf>
    <xf numFmtId="0" fontId="21" fillId="33" borderId="10" xfId="0" applyFont="1" applyFill="1" applyBorder="1" applyAlignment="1">
      <alignment horizontal="center"/>
    </xf>
    <xf numFmtId="49" fontId="4" fillId="33" borderId="10" xfId="0" applyNumberFormat="1" applyFont="1" applyFill="1" applyBorder="1" applyAlignment="1">
      <alignment horizontal="center"/>
    </xf>
    <xf numFmtId="3" fontId="21" fillId="33" borderId="10" xfId="0" applyNumberFormat="1" applyFont="1" applyFill="1" applyBorder="1" applyAlignment="1">
      <alignment horizontal="center"/>
    </xf>
    <xf numFmtId="3" fontId="21" fillId="33" borderId="26" xfId="0" applyNumberFormat="1" applyFont="1" applyFill="1" applyBorder="1" applyAlignment="1">
      <alignment horizontal="center" shrinkToFit="1"/>
    </xf>
    <xf numFmtId="0" fontId="21" fillId="33" borderId="27" xfId="0" applyFont="1" applyFill="1" applyBorder="1" applyAlignment="1">
      <alignment horizontal="center"/>
    </xf>
    <xf numFmtId="49" fontId="3" fillId="33" borderId="15" xfId="0" applyNumberFormat="1" applyFont="1" applyFill="1" applyBorder="1" applyAlignment="1">
      <alignment horizontal="center" shrinkToFit="1"/>
    </xf>
    <xf numFmtId="3" fontId="3" fillId="33" borderId="15" xfId="0" applyNumberFormat="1" applyFont="1" applyFill="1" applyBorder="1" applyAlignment="1">
      <alignment horizontal="center" shrinkToFit="1"/>
    </xf>
    <xf numFmtId="3" fontId="23" fillId="33" borderId="15" xfId="60" applyNumberFormat="1" applyFont="1" applyFill="1" applyBorder="1" applyAlignment="1">
      <alignment horizontal="right"/>
      <protection/>
    </xf>
    <xf numFmtId="3" fontId="24" fillId="33" borderId="12" xfId="0" applyNumberFormat="1" applyFont="1" applyFill="1" applyBorder="1" applyAlignment="1">
      <alignment/>
    </xf>
    <xf numFmtId="0" fontId="21" fillId="33" borderId="0" xfId="0" applyFont="1" applyFill="1" applyAlignment="1">
      <alignment/>
    </xf>
    <xf numFmtId="49" fontId="3" fillId="33" borderId="13" xfId="0" applyNumberFormat="1" applyFont="1" applyFill="1" applyBorder="1" applyAlignment="1">
      <alignment horizontal="center" shrinkToFit="1"/>
    </xf>
    <xf numFmtId="3" fontId="3" fillId="33" borderId="13" xfId="0" applyNumberFormat="1" applyFont="1" applyFill="1" applyBorder="1" applyAlignment="1">
      <alignment horizontal="center" shrinkToFit="1"/>
    </xf>
    <xf numFmtId="3" fontId="23" fillId="33" borderId="13" xfId="60" applyNumberFormat="1" applyFont="1" applyFill="1" applyBorder="1" applyAlignment="1">
      <alignment horizontal="right"/>
      <protection/>
    </xf>
    <xf numFmtId="0" fontId="21" fillId="33" borderId="13" xfId="0" applyFont="1" applyFill="1" applyBorder="1" applyAlignment="1">
      <alignment/>
    </xf>
    <xf numFmtId="3" fontId="24" fillId="33" borderId="13" xfId="0" applyNumberFormat="1" applyFont="1" applyFill="1" applyBorder="1" applyAlignment="1">
      <alignment/>
    </xf>
    <xf numFmtId="0" fontId="24" fillId="33" borderId="0" xfId="0" applyFont="1" applyFill="1" applyAlignment="1">
      <alignment/>
    </xf>
    <xf numFmtId="3" fontId="24" fillId="33" borderId="13" xfId="0" applyNumberFormat="1" applyFont="1" applyFill="1" applyBorder="1" applyAlignment="1">
      <alignment horizontal="center" shrinkToFit="1"/>
    </xf>
    <xf numFmtId="3" fontId="23" fillId="33" borderId="13" xfId="60" applyNumberFormat="1" applyFont="1" applyFill="1" applyBorder="1" applyAlignment="1">
      <alignment horizontal="right" shrinkToFit="1"/>
      <protection/>
    </xf>
    <xf numFmtId="49" fontId="3" fillId="33" borderId="14" xfId="0" applyNumberFormat="1" applyFont="1" applyFill="1" applyBorder="1" applyAlignment="1">
      <alignment horizontal="center" shrinkToFit="1"/>
    </xf>
    <xf numFmtId="3" fontId="24" fillId="33" borderId="14" xfId="0" applyNumberFormat="1" applyFont="1" applyFill="1" applyBorder="1" applyAlignment="1">
      <alignment horizontal="center" shrinkToFit="1"/>
    </xf>
    <xf numFmtId="3" fontId="24" fillId="33" borderId="14" xfId="0" applyNumberFormat="1" applyFont="1" applyFill="1" applyBorder="1" applyAlignment="1">
      <alignment shrinkToFit="1"/>
    </xf>
    <xf numFmtId="0" fontId="24" fillId="33" borderId="14" xfId="0" applyFont="1" applyFill="1" applyBorder="1" applyAlignment="1">
      <alignment/>
    </xf>
    <xf numFmtId="0" fontId="14" fillId="33" borderId="0" xfId="0" applyFont="1" applyFill="1" applyAlignment="1">
      <alignment/>
    </xf>
    <xf numFmtId="49" fontId="12" fillId="33" borderId="0" xfId="0" applyNumberFormat="1" applyFont="1" applyFill="1" applyAlignment="1">
      <alignment horizontal="left" indent="5"/>
    </xf>
    <xf numFmtId="49" fontId="13" fillId="33" borderId="0" xfId="0" applyNumberFormat="1" applyFont="1" applyFill="1" applyAlignment="1">
      <alignment/>
    </xf>
    <xf numFmtId="0" fontId="18" fillId="33" borderId="0" xfId="0" applyFont="1" applyFill="1" applyAlignment="1">
      <alignment/>
    </xf>
    <xf numFmtId="49" fontId="13" fillId="33" borderId="0" xfId="0" applyNumberFormat="1" applyFont="1" applyFill="1" applyAlignment="1">
      <alignment horizontal="left" indent="8"/>
    </xf>
    <xf numFmtId="0" fontId="18" fillId="33" borderId="0" xfId="0" applyFont="1" applyFill="1" applyAlignment="1">
      <alignment horizontal="left" indent="1"/>
    </xf>
    <xf numFmtId="3" fontId="18" fillId="33" borderId="0" xfId="0" applyNumberFormat="1" applyFont="1" applyFill="1" applyAlignment="1">
      <alignment/>
    </xf>
    <xf numFmtId="3" fontId="14" fillId="33" borderId="0" xfId="0" applyNumberFormat="1" applyFont="1" applyFill="1" applyAlignment="1">
      <alignment/>
    </xf>
    <xf numFmtId="49" fontId="2" fillId="33" borderId="0" xfId="0" applyNumberFormat="1" applyFont="1" applyFill="1" applyAlignment="1">
      <alignment/>
    </xf>
    <xf numFmtId="0" fontId="25" fillId="33" borderId="0" xfId="0" applyFont="1" applyFill="1" applyAlignment="1">
      <alignment/>
    </xf>
    <xf numFmtId="3" fontId="25" fillId="33" borderId="0" xfId="0" applyNumberFormat="1" applyFont="1" applyFill="1" applyAlignment="1">
      <alignment horizontal="left" indent="5"/>
    </xf>
    <xf numFmtId="49" fontId="12" fillId="0" borderId="0" xfId="0" applyNumberFormat="1" applyFont="1" applyAlignment="1">
      <alignment horizontal="left" indent="4"/>
    </xf>
    <xf numFmtId="0" fontId="18" fillId="33" borderId="0" xfId="0" applyFont="1" applyFill="1" applyAlignment="1">
      <alignment horizontal="center"/>
    </xf>
    <xf numFmtId="49" fontId="18" fillId="33" borderId="0" xfId="0" applyNumberFormat="1" applyFont="1" applyFill="1" applyAlignment="1">
      <alignment horizontal="center"/>
    </xf>
    <xf numFmtId="0" fontId="26" fillId="33" borderId="0" xfId="0" applyFont="1" applyFill="1" applyAlignment="1">
      <alignment/>
    </xf>
    <xf numFmtId="3" fontId="15" fillId="33" borderId="0" xfId="0" applyNumberFormat="1" applyFont="1" applyFill="1" applyAlignment="1">
      <alignment shrinkToFit="1"/>
    </xf>
    <xf numFmtId="0" fontId="2" fillId="33" borderId="0" xfId="0" applyFont="1" applyFill="1" applyAlignment="1">
      <alignment horizontal="left"/>
    </xf>
    <xf numFmtId="0" fontId="2" fillId="33" borderId="0" xfId="0" applyFont="1" applyFill="1" applyAlignment="1">
      <alignment/>
    </xf>
    <xf numFmtId="3" fontId="2" fillId="33" borderId="0" xfId="0" applyNumberFormat="1" applyFont="1" applyFill="1" applyAlignment="1">
      <alignment shrinkToFit="1"/>
    </xf>
    <xf numFmtId="3" fontId="27" fillId="33" borderId="0" xfId="0" applyNumberFormat="1" applyFont="1" applyFill="1" applyAlignment="1">
      <alignment shrinkToFit="1"/>
    </xf>
    <xf numFmtId="0" fontId="2" fillId="37" borderId="0" xfId="0" applyFont="1" applyFill="1" applyAlignment="1">
      <alignment/>
    </xf>
    <xf numFmtId="0" fontId="28" fillId="33" borderId="0" xfId="0" applyFont="1" applyFill="1" applyAlignment="1">
      <alignment horizontal="left"/>
    </xf>
    <xf numFmtId="0" fontId="28" fillId="33" borderId="0" xfId="0" applyFont="1" applyFill="1" applyAlignment="1">
      <alignment/>
    </xf>
    <xf numFmtId="174" fontId="28" fillId="33" borderId="0" xfId="0" applyNumberFormat="1" applyFont="1" applyFill="1" applyAlignment="1">
      <alignment horizontal="center" shrinkToFit="1"/>
    </xf>
    <xf numFmtId="174" fontId="29" fillId="33" borderId="0" xfId="0" applyNumberFormat="1" applyFont="1" applyFill="1" applyAlignment="1">
      <alignment horizontal="center" shrinkToFit="1"/>
    </xf>
    <xf numFmtId="3" fontId="29" fillId="33" borderId="0" xfId="0" applyNumberFormat="1" applyFont="1" applyFill="1" applyAlignment="1">
      <alignment horizontal="center" shrinkToFit="1"/>
    </xf>
    <xf numFmtId="0" fontId="28" fillId="37" borderId="0" xfId="0" applyFont="1" applyFill="1" applyAlignment="1">
      <alignment/>
    </xf>
    <xf numFmtId="3" fontId="1" fillId="33" borderId="0" xfId="0" applyNumberFormat="1" applyFont="1" applyFill="1" applyAlignment="1">
      <alignment horizontal="right" shrinkToFit="1"/>
    </xf>
    <xf numFmtId="3" fontId="1" fillId="33" borderId="0" xfId="0" applyNumberFormat="1" applyFont="1" applyFill="1" applyAlignment="1">
      <alignment shrinkToFit="1"/>
    </xf>
    <xf numFmtId="0" fontId="5" fillId="37" borderId="0" xfId="0" applyFont="1" applyFill="1" applyAlignment="1">
      <alignment/>
    </xf>
    <xf numFmtId="0" fontId="2" fillId="33" borderId="0" xfId="0" applyFont="1" applyFill="1" applyAlignment="1">
      <alignment horizontal="left" indent="14"/>
    </xf>
    <xf numFmtId="0" fontId="3" fillId="33" borderId="0" xfId="0" applyFont="1" applyFill="1" applyAlignment="1">
      <alignment horizontal="center"/>
    </xf>
    <xf numFmtId="174" fontId="3" fillId="33" borderId="0" xfId="0" applyNumberFormat="1" applyFont="1" applyFill="1" applyAlignment="1">
      <alignment horizontal="center" shrinkToFit="1"/>
    </xf>
    <xf numFmtId="0" fontId="30" fillId="33" borderId="0" xfId="0" applyFont="1" applyFill="1" applyAlignment="1">
      <alignment horizontal="center"/>
    </xf>
    <xf numFmtId="174" fontId="30" fillId="33" borderId="0" xfId="0" applyNumberFormat="1" applyFont="1" applyFill="1" applyAlignment="1">
      <alignment horizontal="center" shrinkToFit="1"/>
    </xf>
    <xf numFmtId="0" fontId="5" fillId="33" borderId="0" xfId="0" applyFont="1" applyFill="1" applyAlignment="1">
      <alignment horizontal="left"/>
    </xf>
    <xf numFmtId="0" fontId="3" fillId="33" borderId="0" xfId="0" applyFont="1" applyFill="1" applyAlignment="1">
      <alignment/>
    </xf>
    <xf numFmtId="0" fontId="30" fillId="33" borderId="0" xfId="0" applyFont="1" applyFill="1" applyAlignment="1">
      <alignment/>
    </xf>
    <xf numFmtId="0" fontId="5" fillId="33" borderId="0" xfId="0" applyFont="1" applyFill="1" applyAlignment="1">
      <alignment horizontal="left" indent="1"/>
    </xf>
    <xf numFmtId="3" fontId="5" fillId="33" borderId="0" xfId="0" applyNumberFormat="1" applyFont="1" applyFill="1" applyAlignment="1">
      <alignment horizontal="center" shrinkToFit="1"/>
    </xf>
    <xf numFmtId="3" fontId="1" fillId="33" borderId="0" xfId="0" applyNumberFormat="1" applyFont="1" applyFill="1" applyAlignment="1">
      <alignment horizontal="center" shrinkToFit="1"/>
    </xf>
    <xf numFmtId="3" fontId="5" fillId="33" borderId="0" xfId="0" applyNumberFormat="1" applyFont="1" applyFill="1" applyAlignment="1">
      <alignment/>
    </xf>
    <xf numFmtId="0" fontId="2" fillId="33" borderId="0" xfId="0" applyFont="1" applyFill="1" applyAlignment="1">
      <alignment horizontal="left" indent="1"/>
    </xf>
    <xf numFmtId="3" fontId="5" fillId="37" borderId="0" xfId="0" applyNumberFormat="1" applyFont="1" applyFill="1" applyAlignment="1">
      <alignment shrinkToFit="1"/>
    </xf>
    <xf numFmtId="174" fontId="5" fillId="33" borderId="0" xfId="0" applyNumberFormat="1" applyFont="1" applyFill="1" applyAlignment="1">
      <alignment horizontal="center" shrinkToFit="1"/>
    </xf>
    <xf numFmtId="174" fontId="1" fillId="33" borderId="0" xfId="0" applyNumberFormat="1" applyFont="1" applyFill="1" applyAlignment="1">
      <alignment horizontal="center" shrinkToFit="1"/>
    </xf>
    <xf numFmtId="3" fontId="5" fillId="37" borderId="0" xfId="0" applyNumberFormat="1" applyFont="1" applyFill="1" applyAlignment="1">
      <alignment/>
    </xf>
    <xf numFmtId="0" fontId="2" fillId="33" borderId="0" xfId="0" applyFont="1" applyFill="1" applyAlignment="1">
      <alignment horizontal="left" indent="13"/>
    </xf>
    <xf numFmtId="174" fontId="2" fillId="33" borderId="0" xfId="0" applyNumberFormat="1" applyFont="1" applyFill="1" applyAlignment="1">
      <alignment horizontal="center" shrinkToFit="1"/>
    </xf>
    <xf numFmtId="174" fontId="27" fillId="33" borderId="0" xfId="0" applyNumberFormat="1" applyFont="1" applyFill="1" applyAlignment="1">
      <alignment horizontal="center" shrinkToFit="1"/>
    </xf>
    <xf numFmtId="3" fontId="27" fillId="33" borderId="0" xfId="0" applyNumberFormat="1" applyFont="1" applyFill="1" applyAlignment="1">
      <alignment horizontal="center" shrinkToFit="1"/>
    </xf>
    <xf numFmtId="0" fontId="5" fillId="33" borderId="0" xfId="0" applyFont="1" applyFill="1" applyAlignment="1">
      <alignment/>
    </xf>
    <xf numFmtId="3" fontId="2" fillId="37" borderId="0" xfId="0" applyNumberFormat="1" applyFont="1" applyFill="1" applyAlignment="1">
      <alignment shrinkToFit="1"/>
    </xf>
    <xf numFmtId="0" fontId="5" fillId="33" borderId="0" xfId="0" applyFont="1" applyFill="1" applyAlignment="1" quotePrefix="1">
      <alignment horizontal="left"/>
    </xf>
    <xf numFmtId="0" fontId="31" fillId="33" borderId="0" xfId="0" applyFont="1" applyFill="1" applyAlignment="1">
      <alignment horizontal="left"/>
    </xf>
    <xf numFmtId="0" fontId="5" fillId="33" borderId="0" xfId="0" applyNumberFormat="1" applyFont="1" applyFill="1" applyAlignment="1">
      <alignment horizontal="left"/>
    </xf>
    <xf numFmtId="0" fontId="5" fillId="33" borderId="0" xfId="0" applyNumberFormat="1" applyFont="1" applyFill="1" applyAlignment="1">
      <alignment/>
    </xf>
    <xf numFmtId="0" fontId="5" fillId="37" borderId="0" xfId="0" applyNumberFormat="1" applyFont="1" applyFill="1" applyAlignment="1">
      <alignment/>
    </xf>
    <xf numFmtId="0" fontId="5" fillId="33" borderId="0" xfId="0" applyNumberFormat="1" applyFont="1" applyFill="1" applyAlignment="1" quotePrefix="1">
      <alignment horizontal="left"/>
    </xf>
    <xf numFmtId="0" fontId="2" fillId="33" borderId="0" xfId="0" applyNumberFormat="1" applyFont="1" applyFill="1" applyAlignment="1">
      <alignment horizontal="left"/>
    </xf>
    <xf numFmtId="0" fontId="2" fillId="33" borderId="0" xfId="0" applyNumberFormat="1" applyFont="1" applyFill="1" applyAlignment="1">
      <alignment/>
    </xf>
    <xf numFmtId="175" fontId="2" fillId="33" borderId="0" xfId="42" applyNumberFormat="1" applyFont="1" applyFill="1" applyBorder="1" applyAlignment="1" applyProtection="1">
      <alignment shrinkToFit="1"/>
      <protection/>
    </xf>
    <xf numFmtId="175" fontId="27" fillId="33" borderId="0" xfId="42" applyNumberFormat="1" applyFont="1" applyFill="1" applyBorder="1" applyAlignment="1" applyProtection="1">
      <alignment shrinkToFit="1"/>
      <protection/>
    </xf>
    <xf numFmtId="0" fontId="2" fillId="37" borderId="0" xfId="0" applyNumberFormat="1" applyFont="1" applyFill="1" applyAlignment="1">
      <alignment/>
    </xf>
    <xf numFmtId="0" fontId="31" fillId="33" borderId="0" xfId="0" applyNumberFormat="1" applyFont="1" applyFill="1" applyAlignment="1">
      <alignment/>
    </xf>
    <xf numFmtId="0" fontId="31" fillId="37" borderId="0" xfId="0" applyNumberFormat="1" applyFont="1" applyFill="1" applyAlignment="1">
      <alignment/>
    </xf>
    <xf numFmtId="174" fontId="5" fillId="33" borderId="0" xfId="0" applyNumberFormat="1" applyFont="1" applyFill="1" applyAlignment="1">
      <alignment horizontal="center" vertical="top" wrapText="1" shrinkToFit="1"/>
    </xf>
    <xf numFmtId="174" fontId="1" fillId="33" borderId="0" xfId="0" applyNumberFormat="1" applyFont="1" applyFill="1" applyAlignment="1">
      <alignment horizontal="center" vertical="top" wrapText="1" shrinkToFit="1"/>
    </xf>
    <xf numFmtId="175" fontId="2" fillId="33" borderId="0" xfId="42" applyNumberFormat="1" applyFont="1" applyFill="1" applyBorder="1" applyAlignment="1" applyProtection="1">
      <alignment horizontal="left" indent="1" shrinkToFit="1"/>
      <protection/>
    </xf>
    <xf numFmtId="175" fontId="27" fillId="33" borderId="0" xfId="42" applyNumberFormat="1" applyFont="1" applyFill="1" applyBorder="1" applyAlignment="1" applyProtection="1">
      <alignment horizontal="left" indent="1" shrinkToFit="1"/>
      <protection/>
    </xf>
    <xf numFmtId="0" fontId="5" fillId="33" borderId="15" xfId="0" applyFont="1" applyFill="1" applyBorder="1" applyAlignment="1">
      <alignment horizontal="center" vertical="center" wrapText="1"/>
    </xf>
    <xf numFmtId="0" fontId="1" fillId="33" borderId="15"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1" fillId="33" borderId="14" xfId="0" applyFont="1" applyFill="1" applyBorder="1" applyAlignment="1">
      <alignment horizontal="center" vertical="center" wrapText="1"/>
    </xf>
    <xf numFmtId="175" fontId="5" fillId="33" borderId="0" xfId="42" applyNumberFormat="1" applyFont="1" applyFill="1" applyBorder="1" applyAlignment="1" applyProtection="1">
      <alignment horizontal="center" shrinkToFit="1"/>
      <protection/>
    </xf>
    <xf numFmtId="175" fontId="1" fillId="33" borderId="0" xfId="42" applyNumberFormat="1" applyFont="1" applyFill="1" applyBorder="1" applyAlignment="1" applyProtection="1">
      <alignment horizontal="center" shrinkToFit="1"/>
      <protection/>
    </xf>
    <xf numFmtId="175" fontId="5" fillId="33" borderId="0" xfId="42" applyNumberFormat="1" applyFont="1" applyFill="1" applyBorder="1" applyAlignment="1" applyProtection="1">
      <alignment horizontal="left" indent="1" shrinkToFit="1"/>
      <protection/>
    </xf>
    <xf numFmtId="175" fontId="1" fillId="33" borderId="0" xfId="42" applyNumberFormat="1" applyFont="1" applyFill="1" applyBorder="1" applyAlignment="1" applyProtection="1">
      <alignment horizontal="left" indent="1" shrinkToFit="1"/>
      <protection/>
    </xf>
    <xf numFmtId="0" fontId="3" fillId="37" borderId="0" xfId="0" applyFont="1" applyFill="1" applyBorder="1" applyAlignment="1">
      <alignment shrinkToFit="1"/>
    </xf>
    <xf numFmtId="176" fontId="30" fillId="37" borderId="0" xfId="44" applyNumberFormat="1" applyFont="1" applyFill="1" applyBorder="1" applyAlignment="1" applyProtection="1">
      <alignment shrinkToFit="1"/>
      <protection/>
    </xf>
    <xf numFmtId="0" fontId="5" fillId="33" borderId="0" xfId="0" applyFont="1" applyFill="1" applyAlignment="1" quotePrefix="1">
      <alignment/>
    </xf>
    <xf numFmtId="0" fontId="27" fillId="37" borderId="0" xfId="0" applyNumberFormat="1" applyFont="1" applyFill="1" applyAlignment="1">
      <alignment/>
    </xf>
    <xf numFmtId="0" fontId="28" fillId="33" borderId="0" xfId="0" applyNumberFormat="1" applyFont="1" applyFill="1" applyAlignment="1">
      <alignment/>
    </xf>
    <xf numFmtId="3" fontId="28" fillId="33" borderId="0" xfId="0" applyNumberFormat="1" applyFont="1" applyFill="1" applyAlignment="1">
      <alignment horizontal="center" shrinkToFit="1"/>
    </xf>
    <xf numFmtId="0" fontId="5" fillId="33" borderId="0" xfId="0" applyFont="1" applyFill="1" applyAlignment="1" quotePrefix="1">
      <alignment/>
    </xf>
    <xf numFmtId="3" fontId="27" fillId="37" borderId="0" xfId="0" applyNumberFormat="1" applyFont="1" applyFill="1" applyAlignment="1">
      <alignment shrinkToFit="1"/>
    </xf>
    <xf numFmtId="0" fontId="31" fillId="33" borderId="0" xfId="0" applyFont="1" applyFill="1" applyAlignment="1">
      <alignment/>
    </xf>
    <xf numFmtId="0" fontId="31" fillId="37" borderId="0" xfId="0" applyFont="1" applyFill="1" applyAlignment="1">
      <alignment/>
    </xf>
    <xf numFmtId="0" fontId="1" fillId="33" borderId="0" xfId="0" applyFont="1" applyFill="1" applyAlignment="1">
      <alignment/>
    </xf>
    <xf numFmtId="3" fontId="31" fillId="33" borderId="0" xfId="0" applyNumberFormat="1" applyFont="1" applyFill="1" applyAlignment="1">
      <alignment shrinkToFit="1"/>
    </xf>
    <xf numFmtId="3" fontId="33" fillId="33" borderId="0" xfId="0" applyNumberFormat="1" applyFont="1" applyFill="1" applyAlignment="1">
      <alignment shrinkToFit="1"/>
    </xf>
    <xf numFmtId="0" fontId="2" fillId="37" borderId="0" xfId="0" applyFont="1" applyFill="1" applyBorder="1" applyAlignment="1">
      <alignment horizontal="left" indent="1"/>
    </xf>
    <xf numFmtId="0" fontId="2" fillId="37" borderId="0" xfId="0" applyFont="1" applyFill="1" applyBorder="1" applyAlignment="1">
      <alignment/>
    </xf>
    <xf numFmtId="0" fontId="27" fillId="37" borderId="0" xfId="0" applyFont="1" applyFill="1" applyBorder="1" applyAlignment="1">
      <alignment/>
    </xf>
    <xf numFmtId="175" fontId="27" fillId="33" borderId="0" xfId="42" applyNumberFormat="1" applyFont="1" applyFill="1" applyBorder="1" applyAlignment="1" applyProtection="1">
      <alignment horizontal="center" vertical="center" wrapText="1"/>
      <protection/>
    </xf>
    <xf numFmtId="175" fontId="2" fillId="37" borderId="0" xfId="42" applyNumberFormat="1" applyFont="1" applyFill="1" applyBorder="1" applyAlignment="1" applyProtection="1">
      <alignment horizontal="center" vertical="center" wrapText="1"/>
      <protection/>
    </xf>
    <xf numFmtId="0" fontId="2" fillId="37" borderId="0" xfId="0" applyFont="1" applyFill="1" applyBorder="1" applyAlignment="1">
      <alignment horizontal="left"/>
    </xf>
    <xf numFmtId="0" fontId="28" fillId="37" borderId="0" xfId="0" applyFont="1" applyFill="1" applyBorder="1" applyAlignment="1">
      <alignment/>
    </xf>
    <xf numFmtId="0" fontId="5" fillId="37" borderId="0" xfId="0" applyFont="1" applyFill="1" applyBorder="1" applyAlignment="1">
      <alignment/>
    </xf>
    <xf numFmtId="0" fontId="1" fillId="37" borderId="0" xfId="0" applyFont="1" applyFill="1" applyBorder="1" applyAlignment="1">
      <alignment/>
    </xf>
    <xf numFmtId="3" fontId="1" fillId="33" borderId="0" xfId="42" applyNumberFormat="1" applyFont="1" applyFill="1" applyBorder="1" applyAlignment="1" applyProtection="1">
      <alignment horizontal="right"/>
      <protection/>
    </xf>
    <xf numFmtId="3" fontId="1" fillId="37" borderId="0" xfId="42" applyNumberFormat="1" applyFont="1" applyFill="1" applyBorder="1" applyAlignment="1" applyProtection="1">
      <alignment horizontal="right"/>
      <protection/>
    </xf>
    <xf numFmtId="0" fontId="1" fillId="37" borderId="0" xfId="0" applyFont="1" applyFill="1" applyAlignment="1">
      <alignment/>
    </xf>
    <xf numFmtId="0" fontId="27" fillId="37" borderId="0" xfId="0" applyFont="1" applyFill="1" applyAlignment="1">
      <alignment/>
    </xf>
    <xf numFmtId="0" fontId="27" fillId="33" borderId="0" xfId="0" applyFont="1" applyFill="1" applyAlignment="1">
      <alignment/>
    </xf>
    <xf numFmtId="3" fontId="9" fillId="37" borderId="0" xfId="42" applyNumberFormat="1" applyFont="1" applyFill="1" applyBorder="1" applyAlignment="1" applyProtection="1">
      <alignment/>
      <protection/>
    </xf>
    <xf numFmtId="0" fontId="28" fillId="37" borderId="0" xfId="0" applyFont="1" applyFill="1" applyBorder="1" applyAlignment="1">
      <alignment horizontal="left"/>
    </xf>
    <xf numFmtId="3" fontId="2" fillId="33" borderId="0" xfId="0" applyNumberFormat="1" applyFont="1" applyFill="1" applyAlignment="1">
      <alignment horizontal="center" shrinkToFit="1"/>
    </xf>
    <xf numFmtId="3" fontId="5" fillId="38" borderId="0" xfId="0" applyNumberFormat="1" applyFont="1" applyFill="1" applyAlignment="1">
      <alignment shrinkToFit="1"/>
    </xf>
    <xf numFmtId="177" fontId="5" fillId="37" borderId="0" xfId="42" applyNumberFormat="1" applyFont="1" applyFill="1" applyBorder="1" applyAlignment="1" applyProtection="1">
      <alignment shrinkToFit="1"/>
      <protection/>
    </xf>
    <xf numFmtId="177" fontId="1" fillId="37" borderId="0" xfId="42" applyNumberFormat="1" applyFont="1" applyFill="1" applyBorder="1" applyAlignment="1" applyProtection="1">
      <alignment shrinkToFit="1"/>
      <protection/>
    </xf>
    <xf numFmtId="3" fontId="28" fillId="33" borderId="0" xfId="0" applyNumberFormat="1" applyFont="1" applyFill="1" applyAlignment="1">
      <alignment/>
    </xf>
    <xf numFmtId="3" fontId="5" fillId="38" borderId="0" xfId="0" applyNumberFormat="1" applyFont="1" applyFill="1" applyAlignment="1">
      <alignment horizontal="center" shrinkToFit="1"/>
    </xf>
    <xf numFmtId="4" fontId="5" fillId="33" borderId="0" xfId="0" applyNumberFormat="1" applyFont="1" applyFill="1" applyAlignment="1">
      <alignment horizontal="center" shrinkToFit="1"/>
    </xf>
    <xf numFmtId="4" fontId="1" fillId="33" borderId="0" xfId="0" applyNumberFormat="1" applyFont="1" applyFill="1" applyAlignment="1">
      <alignment horizontal="center" shrinkToFit="1"/>
    </xf>
    <xf numFmtId="3" fontId="27" fillId="33" borderId="0" xfId="0" applyNumberFormat="1" applyFont="1" applyFill="1" applyAlignment="1">
      <alignment horizontal="right" shrinkToFit="1"/>
    </xf>
    <xf numFmtId="3" fontId="2" fillId="33" borderId="0" xfId="0" applyNumberFormat="1" applyFont="1" applyFill="1" applyAlignment="1">
      <alignment horizontal="right" shrinkToFit="1"/>
    </xf>
    <xf numFmtId="3" fontId="2" fillId="33" borderId="0" xfId="0" applyNumberFormat="1" applyFont="1" applyFill="1" applyAlignment="1">
      <alignment/>
    </xf>
    <xf numFmtId="3" fontId="2" fillId="37" borderId="0" xfId="0" applyNumberFormat="1" applyFont="1" applyFill="1" applyAlignment="1">
      <alignment/>
    </xf>
    <xf numFmtId="3" fontId="34" fillId="37" borderId="0" xfId="0" applyNumberFormat="1" applyFont="1" applyFill="1" applyBorder="1" applyAlignment="1">
      <alignment shrinkToFit="1"/>
    </xf>
    <xf numFmtId="3" fontId="35" fillId="37" borderId="0" xfId="0" applyNumberFormat="1" applyFont="1" applyFill="1" applyBorder="1" applyAlignment="1">
      <alignment shrinkToFit="1"/>
    </xf>
    <xf numFmtId="9" fontId="0" fillId="33" borderId="0" xfId="65" applyFill="1" applyAlignment="1">
      <alignment/>
    </xf>
    <xf numFmtId="0" fontId="5" fillId="33" borderId="0" xfId="0" applyFont="1" applyFill="1" applyAlignment="1">
      <alignment horizontal="left" indent="2"/>
    </xf>
    <xf numFmtId="3" fontId="28" fillId="37" borderId="0" xfId="0" applyNumberFormat="1" applyFont="1" applyFill="1" applyBorder="1" applyAlignment="1">
      <alignment vertical="center"/>
    </xf>
    <xf numFmtId="3" fontId="28" fillId="37" borderId="0" xfId="0" applyNumberFormat="1" applyFont="1" applyFill="1" applyBorder="1" applyAlignment="1">
      <alignment vertical="center" shrinkToFit="1"/>
    </xf>
    <xf numFmtId="0" fontId="28" fillId="37" borderId="0" xfId="61" applyFont="1" applyFill="1" applyAlignment="1">
      <alignment vertical="center"/>
      <protection/>
    </xf>
    <xf numFmtId="3" fontId="2" fillId="33" borderId="0" xfId="0" applyNumberFormat="1" applyFont="1" applyFill="1" applyBorder="1" applyAlignment="1">
      <alignment vertical="center"/>
    </xf>
    <xf numFmtId="3" fontId="5" fillId="33" borderId="0" xfId="0" applyNumberFormat="1" applyFont="1" applyFill="1" applyBorder="1" applyAlignment="1">
      <alignment vertical="center"/>
    </xf>
    <xf numFmtId="0" fontId="2" fillId="33" borderId="0" xfId="61" applyFont="1" applyFill="1" applyBorder="1" applyAlignment="1">
      <alignment vertical="center"/>
      <protection/>
    </xf>
    <xf numFmtId="174" fontId="28" fillId="33" borderId="0" xfId="0" applyNumberFormat="1" applyFont="1" applyFill="1" applyAlignment="1">
      <alignment horizontal="right" shrinkToFit="1"/>
    </xf>
    <xf numFmtId="0" fontId="5" fillId="33" borderId="0" xfId="61" applyFont="1" applyFill="1" applyAlignment="1">
      <alignment vertical="center"/>
      <protection/>
    </xf>
    <xf numFmtId="3" fontId="20" fillId="37" borderId="0" xfId="0" applyNumberFormat="1" applyFont="1" applyFill="1" applyBorder="1" applyAlignment="1">
      <alignment vertical="center"/>
    </xf>
    <xf numFmtId="0" fontId="34" fillId="37" borderId="0" xfId="61" applyFont="1" applyFill="1" applyAlignment="1">
      <alignment vertical="center"/>
      <protection/>
    </xf>
    <xf numFmtId="3" fontId="37" fillId="37" borderId="0" xfId="0" applyNumberFormat="1" applyFont="1" applyFill="1" applyBorder="1" applyAlignment="1">
      <alignment vertical="center"/>
    </xf>
    <xf numFmtId="3" fontId="34" fillId="37" borderId="0" xfId="0" applyNumberFormat="1" applyFont="1" applyFill="1" applyBorder="1" applyAlignment="1">
      <alignment vertical="center"/>
    </xf>
    <xf numFmtId="10" fontId="34" fillId="37" borderId="0" xfId="65" applyNumberFormat="1" applyFont="1" applyFill="1" applyBorder="1" applyAlignment="1" applyProtection="1">
      <alignment vertical="center"/>
      <protection/>
    </xf>
    <xf numFmtId="3" fontId="34" fillId="37" borderId="0" xfId="65" applyNumberFormat="1" applyFont="1" applyFill="1" applyBorder="1" applyAlignment="1" applyProtection="1">
      <alignment vertical="center"/>
      <protection/>
    </xf>
    <xf numFmtId="10" fontId="5" fillId="37" borderId="0" xfId="65" applyNumberFormat="1" applyFont="1" applyFill="1" applyBorder="1" applyAlignment="1" applyProtection="1">
      <alignment vertical="center"/>
      <protection/>
    </xf>
    <xf numFmtId="10" fontId="0" fillId="0" borderId="0" xfId="0" applyNumberFormat="1" applyAlignment="1">
      <alignment/>
    </xf>
    <xf numFmtId="4" fontId="34" fillId="37" borderId="0" xfId="65" applyNumberFormat="1" applyFont="1" applyFill="1" applyBorder="1" applyAlignment="1" applyProtection="1">
      <alignment vertical="center"/>
      <protection/>
    </xf>
    <xf numFmtId="3" fontId="31" fillId="37" borderId="0" xfId="0" applyNumberFormat="1" applyFont="1" applyFill="1" applyBorder="1" applyAlignment="1">
      <alignment vertical="center"/>
    </xf>
    <xf numFmtId="178" fontId="34" fillId="37" borderId="0" xfId="65" applyNumberFormat="1" applyFont="1" applyFill="1" applyBorder="1" applyAlignment="1" applyProtection="1">
      <alignment vertical="center"/>
      <protection/>
    </xf>
    <xf numFmtId="4" fontId="37" fillId="37" borderId="0" xfId="0" applyNumberFormat="1" applyFont="1" applyFill="1" applyBorder="1" applyAlignment="1">
      <alignment vertical="center"/>
    </xf>
    <xf numFmtId="4" fontId="5" fillId="37" borderId="0" xfId="65" applyNumberFormat="1" applyFont="1" applyFill="1" applyBorder="1" applyAlignment="1" applyProtection="1">
      <alignment vertical="center" shrinkToFit="1"/>
      <protection/>
    </xf>
    <xf numFmtId="4" fontId="34" fillId="37" borderId="0" xfId="65" applyNumberFormat="1" applyFont="1" applyFill="1" applyBorder="1" applyAlignment="1" applyProtection="1">
      <alignment vertical="center" shrinkToFit="1"/>
      <protection/>
    </xf>
    <xf numFmtId="3" fontId="38" fillId="37" borderId="0" xfId="0" applyNumberFormat="1" applyFont="1" applyFill="1" applyBorder="1" applyAlignment="1">
      <alignment vertical="center"/>
    </xf>
    <xf numFmtId="4" fontId="38" fillId="37" borderId="0" xfId="0" applyNumberFormat="1" applyFont="1" applyFill="1" applyBorder="1" applyAlignment="1">
      <alignment vertical="center"/>
    </xf>
    <xf numFmtId="0" fontId="39" fillId="37" borderId="0" xfId="61" applyFont="1" applyFill="1" applyAlignment="1">
      <alignment vertical="center"/>
      <protection/>
    </xf>
    <xf numFmtId="3" fontId="39" fillId="37" borderId="0" xfId="0" applyNumberFormat="1" applyFont="1" applyFill="1" applyBorder="1" applyAlignment="1">
      <alignment vertical="center"/>
    </xf>
    <xf numFmtId="178" fontId="39" fillId="37" borderId="0" xfId="65" applyNumberFormat="1" applyFont="1" applyFill="1" applyBorder="1" applyAlignment="1" applyProtection="1">
      <alignment vertical="center"/>
      <protection/>
    </xf>
    <xf numFmtId="10" fontId="39" fillId="37" borderId="0" xfId="65" applyNumberFormat="1" applyFont="1" applyFill="1" applyBorder="1" applyAlignment="1" applyProtection="1">
      <alignment vertical="center"/>
      <protection/>
    </xf>
    <xf numFmtId="179" fontId="39" fillId="37" borderId="0" xfId="0" applyNumberFormat="1" applyFont="1" applyFill="1" applyBorder="1" applyAlignment="1">
      <alignment vertical="center"/>
    </xf>
    <xf numFmtId="178" fontId="37" fillId="37" borderId="0" xfId="65" applyNumberFormat="1" applyFont="1" applyFill="1" applyBorder="1" applyAlignment="1" applyProtection="1">
      <alignment vertical="center"/>
      <protection/>
    </xf>
    <xf numFmtId="178" fontId="20" fillId="37" borderId="0" xfId="65" applyNumberFormat="1" applyFont="1" applyFill="1" applyBorder="1" applyAlignment="1" applyProtection="1">
      <alignment vertical="center"/>
      <protection/>
    </xf>
    <xf numFmtId="10" fontId="2" fillId="37" borderId="0" xfId="65" applyNumberFormat="1" applyFont="1" applyFill="1" applyBorder="1" applyAlignment="1" applyProtection="1">
      <alignment vertical="center"/>
      <protection/>
    </xf>
    <xf numFmtId="10" fontId="6" fillId="37" borderId="0" xfId="65" applyNumberFormat="1" applyFont="1" applyFill="1" applyBorder="1" applyAlignment="1" applyProtection="1">
      <alignment vertical="center"/>
      <protection/>
    </xf>
    <xf numFmtId="3" fontId="6" fillId="37" borderId="0" xfId="65" applyNumberFormat="1" applyFont="1" applyFill="1" applyBorder="1" applyAlignment="1" applyProtection="1">
      <alignment vertical="center"/>
      <protection/>
    </xf>
    <xf numFmtId="0" fontId="6" fillId="37" borderId="0" xfId="61" applyFont="1" applyFill="1" applyAlignment="1">
      <alignment vertical="center"/>
      <protection/>
    </xf>
    <xf numFmtId="3" fontId="5" fillId="33" borderId="0" xfId="65" applyNumberFormat="1" applyFont="1" applyFill="1" applyBorder="1" applyAlignment="1" applyProtection="1">
      <alignment vertical="center" shrinkToFit="1"/>
      <protection/>
    </xf>
    <xf numFmtId="3" fontId="34" fillId="33" borderId="0" xfId="65" applyNumberFormat="1" applyFont="1" applyFill="1" applyBorder="1" applyAlignment="1" applyProtection="1">
      <alignment vertical="center" shrinkToFit="1"/>
      <protection/>
    </xf>
    <xf numFmtId="3" fontId="0" fillId="0" borderId="0" xfId="0" applyNumberFormat="1" applyAlignment="1">
      <alignment/>
    </xf>
    <xf numFmtId="3" fontId="40" fillId="37" borderId="0" xfId="0" applyNumberFormat="1" applyFont="1" applyFill="1" applyBorder="1" applyAlignment="1">
      <alignment vertical="center"/>
    </xf>
    <xf numFmtId="3" fontId="2" fillId="37" borderId="0" xfId="65" applyNumberFormat="1" applyFont="1" applyFill="1" applyBorder="1" applyAlignment="1" applyProtection="1">
      <alignment vertical="center" shrinkToFit="1"/>
      <protection/>
    </xf>
    <xf numFmtId="3" fontId="6" fillId="37" borderId="0" xfId="65" applyNumberFormat="1" applyFont="1" applyFill="1" applyBorder="1" applyAlignment="1" applyProtection="1">
      <alignment vertical="center" shrinkToFit="1"/>
      <protection/>
    </xf>
    <xf numFmtId="3" fontId="25" fillId="0" borderId="0" xfId="0" applyNumberFormat="1" applyFont="1" applyAlignment="1">
      <alignment/>
    </xf>
    <xf numFmtId="3" fontId="34" fillId="37" borderId="0" xfId="65" applyNumberFormat="1" applyFont="1" applyFill="1" applyBorder="1" applyAlignment="1" applyProtection="1">
      <alignment vertical="center" shrinkToFit="1"/>
      <protection/>
    </xf>
    <xf numFmtId="3" fontId="37" fillId="37" borderId="0" xfId="0" applyNumberFormat="1" applyFont="1" applyFill="1" applyBorder="1" applyAlignment="1">
      <alignment horizontal="left" vertical="center" indent="2"/>
    </xf>
    <xf numFmtId="3" fontId="37" fillId="37" borderId="0" xfId="0" applyNumberFormat="1" applyFont="1" applyFill="1" applyBorder="1" applyAlignment="1" quotePrefix="1">
      <alignment horizontal="left" vertical="center" indent="2"/>
    </xf>
    <xf numFmtId="3" fontId="5" fillId="37" borderId="0" xfId="65" applyNumberFormat="1" applyFont="1" applyFill="1" applyBorder="1" applyAlignment="1" applyProtection="1">
      <alignment vertical="center" shrinkToFit="1"/>
      <protection/>
    </xf>
    <xf numFmtId="3" fontId="2" fillId="33" borderId="0" xfId="65" applyNumberFormat="1" applyFont="1" applyFill="1" applyBorder="1" applyAlignment="1" applyProtection="1">
      <alignment vertical="center" shrinkToFit="1"/>
      <protection/>
    </xf>
    <xf numFmtId="3" fontId="6" fillId="33" borderId="0" xfId="65" applyNumberFormat="1" applyFont="1" applyFill="1" applyBorder="1" applyAlignment="1" applyProtection="1">
      <alignment vertical="center" shrinkToFit="1"/>
      <protection/>
    </xf>
    <xf numFmtId="3" fontId="37" fillId="37" borderId="0" xfId="0" applyNumberFormat="1" applyFont="1" applyFill="1" applyBorder="1" applyAlignment="1" quotePrefix="1">
      <alignment vertical="center"/>
    </xf>
    <xf numFmtId="3" fontId="5" fillId="33" borderId="0" xfId="0" applyNumberFormat="1" applyFont="1" applyFill="1" applyBorder="1" applyAlignment="1">
      <alignment/>
    </xf>
    <xf numFmtId="3" fontId="31" fillId="33" borderId="0" xfId="0" applyNumberFormat="1" applyFont="1" applyFill="1" applyBorder="1" applyAlignment="1">
      <alignment shrinkToFit="1"/>
    </xf>
    <xf numFmtId="3" fontId="37" fillId="37" borderId="0" xfId="65" applyNumberFormat="1" applyFont="1" applyFill="1" applyBorder="1" applyAlignment="1" applyProtection="1">
      <alignment vertical="center" shrinkToFit="1"/>
      <protection/>
    </xf>
    <xf numFmtId="3" fontId="37" fillId="37" borderId="0" xfId="65" applyNumberFormat="1" applyFont="1" applyFill="1" applyBorder="1" applyAlignment="1" applyProtection="1">
      <alignment vertical="center"/>
      <protection/>
    </xf>
    <xf numFmtId="0" fontId="37" fillId="37" borderId="0" xfId="61" applyFont="1" applyFill="1" applyAlignment="1">
      <alignment vertical="center"/>
      <protection/>
    </xf>
    <xf numFmtId="3" fontId="28" fillId="33" borderId="0" xfId="0" applyNumberFormat="1" applyFont="1" applyFill="1" applyBorder="1" applyAlignment="1">
      <alignment shrinkToFit="1"/>
    </xf>
    <xf numFmtId="3" fontId="20" fillId="37" borderId="0" xfId="65" applyNumberFormat="1" applyFont="1" applyFill="1" applyBorder="1" applyAlignment="1" applyProtection="1">
      <alignment vertical="center" shrinkToFit="1"/>
      <protection/>
    </xf>
    <xf numFmtId="3" fontId="20" fillId="37" borderId="0" xfId="65" applyNumberFormat="1" applyFont="1" applyFill="1" applyBorder="1" applyAlignment="1" applyProtection="1">
      <alignment vertical="center"/>
      <protection/>
    </xf>
    <xf numFmtId="0" fontId="20" fillId="37" borderId="0" xfId="61" applyFont="1" applyFill="1" applyAlignment="1">
      <alignment vertical="center"/>
      <protection/>
    </xf>
    <xf numFmtId="3" fontId="2" fillId="33" borderId="0" xfId="0" applyNumberFormat="1" applyFont="1" applyFill="1" applyBorder="1" applyAlignment="1">
      <alignment shrinkToFit="1"/>
    </xf>
    <xf numFmtId="3" fontId="5" fillId="33" borderId="0" xfId="0" applyNumberFormat="1" applyFont="1" applyFill="1" applyBorder="1" applyAlignment="1">
      <alignment shrinkToFit="1"/>
    </xf>
    <xf numFmtId="3" fontId="6" fillId="37" borderId="0" xfId="0" applyNumberFormat="1" applyFont="1" applyFill="1" applyBorder="1" applyAlignment="1">
      <alignment vertical="center"/>
    </xf>
    <xf numFmtId="0" fontId="25" fillId="0" borderId="0" xfId="0" applyFont="1" applyAlignment="1">
      <alignment/>
    </xf>
    <xf numFmtId="49" fontId="37" fillId="37" borderId="0" xfId="0" applyNumberFormat="1" applyFont="1" applyFill="1" applyBorder="1" applyAlignment="1">
      <alignment vertical="center"/>
    </xf>
    <xf numFmtId="0" fontId="41" fillId="33" borderId="0" xfId="0" applyFont="1" applyFill="1" applyAlignment="1">
      <alignment horizontal="left" indent="15"/>
    </xf>
    <xf numFmtId="4" fontId="2" fillId="33" borderId="0" xfId="0" applyNumberFormat="1" applyFont="1" applyFill="1" applyAlignment="1">
      <alignment shrinkToFit="1"/>
    </xf>
    <xf numFmtId="0" fontId="2" fillId="33" borderId="0" xfId="0" applyFont="1" applyFill="1" applyAlignment="1">
      <alignment horizontal="left" indent="8"/>
    </xf>
    <xf numFmtId="3" fontId="2" fillId="33" borderId="0" xfId="0" applyNumberFormat="1" applyFont="1" applyFill="1" applyAlignment="1">
      <alignment horizontal="left" indent="15"/>
    </xf>
    <xf numFmtId="3" fontId="2" fillId="33" borderId="0" xfId="0" applyNumberFormat="1" applyFont="1" applyFill="1" applyAlignment="1">
      <alignment horizontal="left" indent="1"/>
    </xf>
    <xf numFmtId="3" fontId="2" fillId="33" borderId="0" xfId="0" applyNumberFormat="1" applyFont="1" applyFill="1" applyAlignment="1">
      <alignment horizontal="left"/>
    </xf>
    <xf numFmtId="0" fontId="28" fillId="0" borderId="0" xfId="0" applyFont="1" applyBorder="1" applyAlignment="1">
      <alignment horizontal="left"/>
    </xf>
    <xf numFmtId="0" fontId="5" fillId="0" borderId="0" xfId="0" applyFont="1" applyBorder="1" applyAlignment="1">
      <alignment/>
    </xf>
    <xf numFmtId="3" fontId="5" fillId="0" borderId="0" xfId="0" applyNumberFormat="1" applyFont="1" applyBorder="1" applyAlignment="1">
      <alignment/>
    </xf>
    <xf numFmtId="0" fontId="2" fillId="0" borderId="15" xfId="0" applyFont="1" applyBorder="1" applyAlignment="1">
      <alignment horizontal="left" vertical="center" shrinkToFit="1"/>
    </xf>
    <xf numFmtId="0" fontId="39" fillId="0" borderId="15" xfId="0" applyFont="1" applyBorder="1" applyAlignment="1">
      <alignment horizontal="right" vertical="center" shrinkToFit="1"/>
    </xf>
    <xf numFmtId="3" fontId="39" fillId="0" borderId="15" xfId="0" applyNumberFormat="1" applyFont="1" applyBorder="1" applyAlignment="1">
      <alignment horizontal="right" vertical="center" shrinkToFit="1"/>
    </xf>
    <xf numFmtId="3" fontId="42" fillId="0" borderId="15" xfId="0" applyNumberFormat="1" applyFont="1" applyBorder="1" applyAlignment="1">
      <alignment horizontal="right" vertical="center" shrinkToFit="1"/>
    </xf>
    <xf numFmtId="0" fontId="28" fillId="0" borderId="13" xfId="0" applyFont="1" applyBorder="1" applyAlignment="1">
      <alignment horizontal="left" vertical="center" shrinkToFit="1"/>
    </xf>
    <xf numFmtId="3" fontId="42" fillId="0" borderId="13" xfId="0" applyNumberFormat="1" applyFont="1" applyBorder="1" applyAlignment="1">
      <alignment horizontal="right" vertical="center" shrinkToFit="1"/>
    </xf>
    <xf numFmtId="3" fontId="28" fillId="0" borderId="0" xfId="0" applyNumberFormat="1" applyFont="1" applyAlignment="1">
      <alignment/>
    </xf>
    <xf numFmtId="0" fontId="28" fillId="0" borderId="0" xfId="0" applyFont="1" applyAlignment="1">
      <alignment/>
    </xf>
    <xf numFmtId="0" fontId="5" fillId="0" borderId="13" xfId="0" applyFont="1" applyBorder="1" applyAlignment="1">
      <alignment vertical="center" shrinkToFit="1"/>
    </xf>
    <xf numFmtId="3" fontId="39" fillId="0" borderId="13" xfId="0" applyNumberFormat="1" applyFont="1" applyBorder="1" applyAlignment="1">
      <alignment horizontal="right" vertical="center" shrinkToFit="1"/>
    </xf>
    <xf numFmtId="3" fontId="39" fillId="0" borderId="16" xfId="0" applyNumberFormat="1" applyFont="1" applyBorder="1" applyAlignment="1">
      <alignment horizontal="right" vertical="center" shrinkToFit="1"/>
    </xf>
    <xf numFmtId="3" fontId="39" fillId="0" borderId="28" xfId="0" applyNumberFormat="1" applyFont="1" applyBorder="1" applyAlignment="1">
      <alignment horizontal="right" vertical="center" shrinkToFit="1"/>
    </xf>
    <xf numFmtId="3" fontId="34" fillId="37" borderId="13" xfId="56" applyNumberFormat="1" applyFont="1" applyFill="1" applyBorder="1" applyAlignment="1">
      <alignment shrinkToFit="1"/>
      <protection/>
    </xf>
    <xf numFmtId="3" fontId="39" fillId="0" borderId="22" xfId="0" applyNumberFormat="1" applyFont="1" applyBorder="1" applyAlignment="1">
      <alignment horizontal="right" vertical="center" shrinkToFit="1"/>
    </xf>
    <xf numFmtId="0" fontId="5" fillId="0" borderId="13" xfId="0" applyFont="1" applyBorder="1" applyAlignment="1" quotePrefix="1">
      <alignment horizontal="left" vertical="center" indent="1" shrinkToFit="1"/>
    </xf>
    <xf numFmtId="3" fontId="39" fillId="0" borderId="12" xfId="0" applyNumberFormat="1" applyFont="1" applyBorder="1" applyAlignment="1">
      <alignment horizontal="right" vertical="center" shrinkToFit="1"/>
    </xf>
    <xf numFmtId="3" fontId="42" fillId="33" borderId="13" xfId="0" applyNumberFormat="1" applyFont="1" applyFill="1" applyBorder="1" applyAlignment="1">
      <alignment horizontal="right" vertical="center" shrinkToFit="1"/>
    </xf>
    <xf numFmtId="3" fontId="39" fillId="33" borderId="13" xfId="0" applyNumberFormat="1" applyFont="1" applyFill="1" applyBorder="1" applyAlignment="1">
      <alignment horizontal="right" vertical="center" shrinkToFit="1"/>
    </xf>
    <xf numFmtId="3" fontId="39" fillId="33" borderId="16" xfId="0" applyNumberFormat="1" applyFont="1" applyFill="1" applyBorder="1" applyAlignment="1">
      <alignment horizontal="right" vertical="center" shrinkToFit="1"/>
    </xf>
    <xf numFmtId="3" fontId="34" fillId="37" borderId="13" xfId="57" applyNumberFormat="1" applyFont="1" applyFill="1" applyBorder="1" applyAlignment="1">
      <alignment shrinkToFit="1"/>
      <protection/>
    </xf>
    <xf numFmtId="3" fontId="39" fillId="33" borderId="12" xfId="0" applyNumberFormat="1" applyFont="1" applyFill="1" applyBorder="1" applyAlignment="1">
      <alignment horizontal="right" vertical="center" shrinkToFit="1"/>
    </xf>
    <xf numFmtId="0" fontId="5" fillId="0" borderId="13" xfId="0" applyFont="1" applyBorder="1" applyAlignment="1">
      <alignment horizontal="left" vertical="center" shrinkToFit="1"/>
    </xf>
    <xf numFmtId="0" fontId="5" fillId="0" borderId="14" xfId="0" applyFont="1" applyBorder="1" applyAlignment="1">
      <alignment horizontal="left" vertical="center" shrinkToFit="1"/>
    </xf>
    <xf numFmtId="3" fontId="39" fillId="0" borderId="14" xfId="0" applyNumberFormat="1" applyFont="1" applyBorder="1" applyAlignment="1">
      <alignment horizontal="right" vertical="center" shrinkToFit="1"/>
    </xf>
    <xf numFmtId="0" fontId="5" fillId="0" borderId="0" xfId="0" applyFont="1" applyFill="1" applyBorder="1" applyAlignment="1">
      <alignment vertical="center"/>
    </xf>
    <xf numFmtId="0" fontId="5" fillId="0" borderId="0" xfId="0" applyFont="1" applyAlignment="1">
      <alignment/>
    </xf>
    <xf numFmtId="3" fontId="40" fillId="0" borderId="0" xfId="0" applyNumberFormat="1" applyFont="1" applyBorder="1" applyAlignment="1">
      <alignment horizontal="right" vertical="center" shrinkToFit="1"/>
    </xf>
    <xf numFmtId="3" fontId="40" fillId="0" borderId="13" xfId="0" applyNumberFormat="1" applyFont="1" applyBorder="1" applyAlignment="1">
      <alignment horizontal="right" vertical="center" shrinkToFit="1"/>
    </xf>
    <xf numFmtId="3" fontId="28" fillId="0" borderId="13" xfId="0" applyNumberFormat="1" applyFont="1" applyBorder="1" applyAlignment="1">
      <alignment horizontal="center" shrinkToFit="1"/>
    </xf>
    <xf numFmtId="3" fontId="42" fillId="0" borderId="29" xfId="0" applyNumberFormat="1" applyFont="1" applyBorder="1" applyAlignment="1">
      <alignment horizontal="right" vertical="center" shrinkToFit="1"/>
    </xf>
    <xf numFmtId="3" fontId="42" fillId="0" borderId="30" xfId="0" applyNumberFormat="1" applyFont="1" applyBorder="1" applyAlignment="1">
      <alignment horizontal="right" vertical="center" shrinkToFit="1"/>
    </xf>
    <xf numFmtId="3" fontId="5" fillId="0" borderId="13" xfId="0" applyNumberFormat="1" applyFont="1" applyBorder="1" applyAlignment="1">
      <alignment horizontal="center" shrinkToFit="1"/>
    </xf>
    <xf numFmtId="3" fontId="39" fillId="0" borderId="31" xfId="0" applyNumberFormat="1" applyFont="1" applyBorder="1" applyAlignment="1">
      <alignment horizontal="right" vertical="center" shrinkToFit="1"/>
    </xf>
    <xf numFmtId="3" fontId="39" fillId="0" borderId="32" xfId="0" applyNumberFormat="1" applyFont="1" applyBorder="1" applyAlignment="1">
      <alignment horizontal="right" vertical="center" shrinkToFit="1"/>
    </xf>
    <xf numFmtId="3" fontId="39" fillId="0" borderId="33" xfId="0" applyNumberFormat="1" applyFont="1" applyBorder="1" applyAlignment="1">
      <alignment horizontal="right" vertical="center" shrinkToFit="1"/>
    </xf>
    <xf numFmtId="3" fontId="39" fillId="0" borderId="0" xfId="0" applyNumberFormat="1" applyFont="1" applyBorder="1" applyAlignment="1">
      <alignment horizontal="right" vertical="center" shrinkToFit="1"/>
    </xf>
    <xf numFmtId="0" fontId="2" fillId="0" borderId="10" xfId="0" applyFont="1" applyBorder="1" applyAlignment="1">
      <alignment horizontal="center" vertical="top" wrapText="1"/>
    </xf>
    <xf numFmtId="0" fontId="44" fillId="0" borderId="0" xfId="0" applyFont="1" applyAlignment="1">
      <alignment/>
    </xf>
    <xf numFmtId="0" fontId="5" fillId="0" borderId="15" xfId="0" applyFont="1" applyBorder="1" applyAlignment="1">
      <alignment/>
    </xf>
    <xf numFmtId="3" fontId="2" fillId="0" borderId="15" xfId="0" applyNumberFormat="1" applyFont="1" applyBorder="1" applyAlignment="1">
      <alignment/>
    </xf>
    <xf numFmtId="0" fontId="5" fillId="0" borderId="13" xfId="0" applyFont="1" applyBorder="1" applyAlignment="1">
      <alignment/>
    </xf>
    <xf numFmtId="3" fontId="2" fillId="0" borderId="13" xfId="0" applyNumberFormat="1" applyFont="1" applyBorder="1" applyAlignment="1">
      <alignment/>
    </xf>
    <xf numFmtId="0" fontId="2" fillId="0" borderId="13" xfId="0" applyFont="1" applyBorder="1" applyAlignment="1">
      <alignment/>
    </xf>
    <xf numFmtId="0" fontId="5" fillId="0" borderId="14" xfId="0" applyFont="1" applyBorder="1" applyAlignment="1">
      <alignment/>
    </xf>
    <xf numFmtId="0" fontId="2" fillId="0" borderId="14" xfId="0" applyFont="1" applyBorder="1" applyAlignment="1">
      <alignment/>
    </xf>
    <xf numFmtId="0" fontId="5" fillId="0" borderId="0" xfId="0" applyNumberFormat="1" applyFont="1" applyAlignment="1">
      <alignment/>
    </xf>
    <xf numFmtId="0" fontId="2" fillId="0" borderId="0" xfId="0" applyFont="1" applyAlignment="1">
      <alignment horizontal="left"/>
    </xf>
    <xf numFmtId="0" fontId="45" fillId="0" borderId="0" xfId="0" applyFont="1" applyAlignment="1">
      <alignment/>
    </xf>
    <xf numFmtId="0" fontId="5" fillId="0" borderId="0" xfId="0" applyFont="1" applyAlignment="1">
      <alignment horizontal="left"/>
    </xf>
    <xf numFmtId="3" fontId="31" fillId="0" borderId="0" xfId="0" applyNumberFormat="1" applyFont="1" applyAlignment="1">
      <alignment/>
    </xf>
    <xf numFmtId="0" fontId="31" fillId="0" borderId="0" xfId="0" applyFont="1" applyAlignment="1">
      <alignment/>
    </xf>
    <xf numFmtId="0" fontId="46" fillId="0" borderId="0" xfId="0" applyFont="1" applyAlignment="1">
      <alignment/>
    </xf>
    <xf numFmtId="3" fontId="2" fillId="0" borderId="10" xfId="0" applyNumberFormat="1" applyFont="1" applyBorder="1" applyAlignment="1">
      <alignment horizontal="center"/>
    </xf>
    <xf numFmtId="0" fontId="28" fillId="0" borderId="15" xfId="0" applyFont="1" applyBorder="1" applyAlignment="1">
      <alignment shrinkToFit="1"/>
    </xf>
    <xf numFmtId="3" fontId="2" fillId="0" borderId="15" xfId="0" applyNumberFormat="1" applyFont="1" applyBorder="1" applyAlignment="1">
      <alignment shrinkToFit="1"/>
    </xf>
    <xf numFmtId="0" fontId="5" fillId="0" borderId="13" xfId="0" applyFont="1" applyBorder="1" applyAlignment="1">
      <alignment shrinkToFit="1"/>
    </xf>
    <xf numFmtId="0" fontId="5" fillId="0" borderId="13" xfId="0" applyFont="1" applyBorder="1" applyAlignment="1">
      <alignment horizontal="left" shrinkToFit="1"/>
    </xf>
    <xf numFmtId="0" fontId="5" fillId="0" borderId="13" xfId="0" applyFont="1" applyBorder="1" applyAlignment="1" quotePrefix="1">
      <alignment horizontal="left" shrinkToFit="1"/>
    </xf>
    <xf numFmtId="0" fontId="28" fillId="0" borderId="13" xfId="0" applyFont="1" applyBorder="1" applyAlignment="1">
      <alignment shrinkToFit="1"/>
    </xf>
    <xf numFmtId="0" fontId="28" fillId="0" borderId="14" xfId="0" applyFont="1" applyBorder="1" applyAlignment="1">
      <alignment shrinkToFit="1"/>
    </xf>
    <xf numFmtId="3" fontId="2" fillId="33" borderId="14" xfId="0" applyNumberFormat="1" applyFont="1" applyFill="1" applyBorder="1" applyAlignment="1">
      <alignment shrinkToFit="1"/>
    </xf>
    <xf numFmtId="0" fontId="31" fillId="0" borderId="0" xfId="0" applyFont="1" applyAlignment="1">
      <alignment horizontal="left" indent="1"/>
    </xf>
    <xf numFmtId="3" fontId="28" fillId="0" borderId="0" xfId="0" applyNumberFormat="1" applyFont="1" applyBorder="1" applyAlignment="1">
      <alignment horizontal="center"/>
    </xf>
    <xf numFmtId="3" fontId="31" fillId="0" borderId="0" xfId="0" applyNumberFormat="1" applyFont="1" applyAlignment="1">
      <alignment shrinkToFit="1"/>
    </xf>
    <xf numFmtId="0" fontId="5" fillId="0" borderId="0" xfId="0" applyFont="1" applyAlignment="1">
      <alignment horizontal="left" indent="1"/>
    </xf>
    <xf numFmtId="3" fontId="2" fillId="0" borderId="0" xfId="0" applyNumberFormat="1" applyFont="1" applyAlignment="1">
      <alignment horizontal="right"/>
    </xf>
    <xf numFmtId="3" fontId="3" fillId="0" borderId="0" xfId="0" applyNumberFormat="1" applyFont="1" applyAlignment="1">
      <alignment/>
    </xf>
    <xf numFmtId="3" fontId="2" fillId="33" borderId="0" xfId="0" applyNumberFormat="1" applyFont="1" applyFill="1" applyAlignment="1">
      <alignment/>
    </xf>
    <xf numFmtId="3" fontId="0" fillId="33" borderId="0" xfId="0" applyNumberFormat="1" applyFill="1" applyAlignment="1">
      <alignment/>
    </xf>
    <xf numFmtId="3" fontId="0" fillId="33" borderId="0" xfId="0" applyNumberFormat="1" applyFill="1" applyAlignment="1">
      <alignment horizontal="center"/>
    </xf>
    <xf numFmtId="3" fontId="47" fillId="33" borderId="10" xfId="0" applyNumberFormat="1" applyFont="1" applyFill="1" applyBorder="1" applyAlignment="1">
      <alignment horizontal="center"/>
    </xf>
    <xf numFmtId="3" fontId="2" fillId="33" borderId="0" xfId="0" applyNumberFormat="1" applyFont="1" applyFill="1" applyAlignment="1">
      <alignment horizontal="left" indent="2"/>
    </xf>
    <xf numFmtId="3" fontId="2" fillId="33" borderId="10" xfId="0" applyNumberFormat="1" applyFont="1" applyFill="1" applyBorder="1" applyAlignment="1">
      <alignment horizontal="center" vertical="center"/>
    </xf>
    <xf numFmtId="3" fontId="2" fillId="33" borderId="10" xfId="0" applyNumberFormat="1" applyFont="1" applyFill="1" applyBorder="1" applyAlignment="1">
      <alignment horizontal="center" wrapText="1"/>
    </xf>
    <xf numFmtId="3" fontId="2" fillId="33" borderId="10" xfId="0" applyNumberFormat="1" applyFont="1" applyFill="1" applyBorder="1" applyAlignment="1">
      <alignment horizontal="center" vertical="center" wrapText="1"/>
    </xf>
    <xf numFmtId="3" fontId="25" fillId="33" borderId="10" xfId="0" applyNumberFormat="1" applyFont="1" applyFill="1" applyBorder="1" applyAlignment="1">
      <alignment horizontal="center"/>
    </xf>
    <xf numFmtId="3" fontId="0" fillId="33" borderId="15" xfId="0" applyNumberFormat="1" applyFill="1" applyBorder="1" applyAlignment="1">
      <alignment horizontal="center"/>
    </xf>
    <xf numFmtId="3" fontId="15" fillId="33" borderId="15" xfId="0" applyNumberFormat="1" applyFont="1" applyFill="1" applyBorder="1" applyAlignment="1">
      <alignment shrinkToFit="1"/>
    </xf>
    <xf numFmtId="3" fontId="0" fillId="33" borderId="15" xfId="0" applyNumberFormat="1" applyFill="1" applyBorder="1" applyAlignment="1">
      <alignment shrinkToFit="1"/>
    </xf>
    <xf numFmtId="3" fontId="5" fillId="33" borderId="13" xfId="0" applyNumberFormat="1" applyFont="1" applyFill="1" applyBorder="1" applyAlignment="1">
      <alignment horizontal="center"/>
    </xf>
    <xf numFmtId="3" fontId="0" fillId="33" borderId="13" xfId="0" applyNumberFormat="1" applyFont="1" applyFill="1" applyBorder="1" applyAlignment="1">
      <alignment horizontal="center"/>
    </xf>
    <xf numFmtId="3" fontId="15" fillId="33" borderId="13" xfId="0" applyNumberFormat="1" applyFont="1" applyFill="1" applyBorder="1" applyAlignment="1">
      <alignment shrinkToFit="1"/>
    </xf>
    <xf numFmtId="172" fontId="34" fillId="33" borderId="13" xfId="59" applyNumberFormat="1" applyFont="1" applyFill="1" applyBorder="1" applyAlignment="1">
      <alignment vertical="center"/>
      <protection/>
    </xf>
    <xf numFmtId="3" fontId="25" fillId="33" borderId="13" xfId="0" applyNumberFormat="1" applyFont="1" applyFill="1" applyBorder="1" applyAlignment="1">
      <alignment horizontal="center"/>
    </xf>
    <xf numFmtId="172" fontId="20" fillId="33" borderId="13" xfId="62" applyNumberFormat="1" applyFont="1" applyFill="1" applyBorder="1" applyAlignment="1" applyProtection="1">
      <alignment horizontal="right" vertical="center"/>
      <protection locked="0"/>
    </xf>
    <xf numFmtId="3" fontId="15" fillId="33" borderId="13" xfId="59" applyNumberFormat="1" applyFont="1" applyFill="1" applyBorder="1" applyAlignment="1">
      <alignment vertical="center"/>
      <protection/>
    </xf>
    <xf numFmtId="37" fontId="15" fillId="33" borderId="13" xfId="59" applyNumberFormat="1" applyFont="1" applyFill="1" applyBorder="1" applyAlignment="1">
      <alignment vertical="center"/>
      <protection/>
    </xf>
    <xf numFmtId="172" fontId="15" fillId="33" borderId="13" xfId="59" applyNumberFormat="1" applyFont="1" applyFill="1" applyBorder="1" applyAlignment="1">
      <alignment vertical="center"/>
      <protection/>
    </xf>
    <xf numFmtId="172" fontId="49" fillId="33" borderId="0" xfId="59" applyNumberFormat="1" applyFont="1" applyFill="1" applyBorder="1" applyAlignment="1">
      <alignment vertical="center"/>
      <protection/>
    </xf>
    <xf numFmtId="172" fontId="20" fillId="33" borderId="13" xfId="62" applyNumberFormat="1" applyFont="1" applyFill="1" applyBorder="1" applyAlignment="1" applyProtection="1">
      <alignment horizontal="right" vertical="center" shrinkToFit="1"/>
      <protection locked="0"/>
    </xf>
    <xf numFmtId="172" fontId="20" fillId="33" borderId="13" xfId="59" applyNumberFormat="1" applyFont="1" applyFill="1" applyBorder="1" applyAlignment="1">
      <alignment vertical="center"/>
      <protection/>
    </xf>
    <xf numFmtId="172" fontId="6" fillId="33" borderId="13" xfId="59" applyNumberFormat="1" applyFont="1" applyFill="1" applyBorder="1" applyAlignment="1">
      <alignment vertical="center"/>
      <protection/>
    </xf>
    <xf numFmtId="37" fontId="16" fillId="33" borderId="13" xfId="0" applyNumberFormat="1" applyFont="1" applyFill="1" applyBorder="1" applyAlignment="1">
      <alignment shrinkToFit="1"/>
    </xf>
    <xf numFmtId="3" fontId="25" fillId="33" borderId="0" xfId="0" applyNumberFormat="1" applyFont="1" applyFill="1" applyAlignment="1">
      <alignment/>
    </xf>
    <xf numFmtId="3" fontId="16" fillId="33" borderId="13" xfId="0" applyNumberFormat="1" applyFont="1" applyFill="1" applyBorder="1" applyAlignment="1">
      <alignment shrinkToFit="1"/>
    </xf>
    <xf numFmtId="3" fontId="25" fillId="33" borderId="14" xfId="0" applyNumberFormat="1" applyFont="1" applyFill="1" applyBorder="1" applyAlignment="1">
      <alignment horizontal="center"/>
    </xf>
    <xf numFmtId="3" fontId="5" fillId="33" borderId="14" xfId="0" applyNumberFormat="1" applyFont="1" applyFill="1" applyBorder="1" applyAlignment="1">
      <alignment horizontal="center"/>
    </xf>
    <xf numFmtId="172" fontId="6" fillId="33" borderId="14" xfId="59" applyNumberFormat="1" applyFont="1" applyFill="1" applyBorder="1" applyAlignment="1">
      <alignment horizontal="right" vertical="center"/>
      <protection/>
    </xf>
    <xf numFmtId="3" fontId="5" fillId="0" borderId="34" xfId="0" applyNumberFormat="1" applyFont="1" applyBorder="1" applyAlignment="1">
      <alignment/>
    </xf>
    <xf numFmtId="3" fontId="50" fillId="33" borderId="0" xfId="0" applyNumberFormat="1" applyFont="1" applyFill="1" applyBorder="1" applyAlignment="1">
      <alignment horizontal="left" indent="1"/>
    </xf>
    <xf numFmtId="3" fontId="16" fillId="33" borderId="0" xfId="0" applyNumberFormat="1" applyFont="1" applyFill="1" applyBorder="1" applyAlignment="1">
      <alignment horizontal="left" indent="1" shrinkToFit="1"/>
    </xf>
    <xf numFmtId="3" fontId="25" fillId="33" borderId="0" xfId="0" applyNumberFormat="1" applyFont="1" applyFill="1" applyBorder="1" applyAlignment="1">
      <alignment horizontal="center"/>
    </xf>
    <xf numFmtId="3" fontId="14" fillId="33" borderId="0" xfId="0" applyNumberFormat="1" applyFont="1" applyFill="1" applyBorder="1" applyAlignment="1">
      <alignment horizontal="center"/>
    </xf>
    <xf numFmtId="172" fontId="42" fillId="33" borderId="0" xfId="59" applyNumberFormat="1" applyFont="1" applyFill="1" applyBorder="1" applyAlignment="1">
      <alignment horizontal="right" vertical="center"/>
      <protection/>
    </xf>
    <xf numFmtId="3" fontId="2" fillId="33" borderId="0" xfId="0" applyNumberFormat="1" applyFont="1" applyFill="1" applyAlignment="1">
      <alignment horizontal="left" indent="1"/>
    </xf>
    <xf numFmtId="3" fontId="2" fillId="33" borderId="0" xfId="0" applyNumberFormat="1" applyFont="1" applyFill="1" applyAlignment="1">
      <alignment horizontal="left" indent="6"/>
    </xf>
    <xf numFmtId="3" fontId="25" fillId="33" borderId="0" xfId="0" applyNumberFormat="1" applyFont="1" applyFill="1" applyAlignment="1">
      <alignment horizontal="left" indent="8"/>
    </xf>
    <xf numFmtId="3" fontId="2" fillId="0" borderId="0" xfId="0" applyNumberFormat="1" applyFont="1" applyBorder="1" applyAlignment="1">
      <alignment/>
    </xf>
    <xf numFmtId="3" fontId="25" fillId="33" borderId="0" xfId="0" applyNumberFormat="1" applyFont="1" applyFill="1" applyAlignment="1">
      <alignment horizontal="left" shrinkToFit="1"/>
    </xf>
    <xf numFmtId="3" fontId="5" fillId="33" borderId="0" xfId="0" applyNumberFormat="1" applyFont="1" applyFill="1" applyAlignment="1">
      <alignment horizontal="center"/>
    </xf>
    <xf numFmtId="3" fontId="0" fillId="33" borderId="0" xfId="0" applyNumberFormat="1" applyFill="1" applyAlignment="1">
      <alignment shrinkToFit="1"/>
    </xf>
    <xf numFmtId="0" fontId="2" fillId="34" borderId="0" xfId="0" applyFont="1" applyFill="1" applyBorder="1" applyAlignment="1">
      <alignment horizontal="center"/>
    </xf>
    <xf numFmtId="0" fontId="9" fillId="0" borderId="0" xfId="0" applyFont="1" applyBorder="1" applyAlignment="1">
      <alignment horizontal="center"/>
    </xf>
    <xf numFmtId="0" fontId="2" fillId="0" borderId="35" xfId="0" applyFont="1" applyBorder="1" applyAlignment="1">
      <alignment horizontal="center" vertical="center"/>
    </xf>
    <xf numFmtId="0" fontId="5" fillId="0" borderId="36" xfId="0" applyFont="1" applyBorder="1" applyAlignment="1">
      <alignment horizontal="left" shrinkToFit="1"/>
    </xf>
    <xf numFmtId="0" fontId="5" fillId="0" borderId="37" xfId="0" applyFont="1" applyBorder="1" applyAlignment="1">
      <alignment horizontal="left" shrinkToFit="1"/>
    </xf>
    <xf numFmtId="0" fontId="5" fillId="0" borderId="38" xfId="0" applyFont="1" applyBorder="1" applyAlignment="1">
      <alignment horizontal="left" shrinkToFit="1"/>
    </xf>
    <xf numFmtId="0" fontId="7" fillId="0" borderId="0" xfId="0" applyFont="1" applyBorder="1" applyAlignment="1">
      <alignment horizontal="center" vertical="center" wrapText="1"/>
    </xf>
    <xf numFmtId="0" fontId="8" fillId="0" borderId="0" xfId="0" applyFont="1" applyBorder="1" applyAlignment="1">
      <alignment horizontal="center"/>
    </xf>
    <xf numFmtId="3" fontId="17" fillId="33" borderId="0" xfId="0" applyNumberFormat="1" applyFont="1" applyFill="1" applyBorder="1" applyAlignment="1">
      <alignment horizontal="center" shrinkToFit="1"/>
    </xf>
    <xf numFmtId="3" fontId="4" fillId="33" borderId="10" xfId="0" applyNumberFormat="1" applyFont="1" applyFill="1" applyBorder="1" applyAlignment="1">
      <alignment horizontal="center" vertical="center"/>
    </xf>
    <xf numFmtId="0" fontId="21" fillId="33" borderId="10" xfId="0" applyFont="1" applyFill="1" applyBorder="1" applyAlignment="1">
      <alignment horizontal="center"/>
    </xf>
    <xf numFmtId="49" fontId="3" fillId="33" borderId="15" xfId="0" applyNumberFormat="1" applyFont="1" applyFill="1" applyBorder="1" applyAlignment="1">
      <alignment horizontal="left" shrinkToFit="1"/>
    </xf>
    <xf numFmtId="3" fontId="3" fillId="33" borderId="13" xfId="0" applyNumberFormat="1" applyFont="1" applyFill="1" applyBorder="1" applyAlignment="1">
      <alignment horizontal="left" shrinkToFit="1"/>
    </xf>
    <xf numFmtId="49" fontId="3" fillId="33" borderId="13" xfId="0" applyNumberFormat="1" applyFont="1" applyFill="1" applyBorder="1" applyAlignment="1">
      <alignment horizontal="left" shrinkToFit="1"/>
    </xf>
    <xf numFmtId="49" fontId="3" fillId="33" borderId="14" xfId="0" applyNumberFormat="1" applyFont="1" applyFill="1" applyBorder="1" applyAlignment="1">
      <alignment horizontal="left" shrinkToFit="1"/>
    </xf>
    <xf numFmtId="3" fontId="13" fillId="33" borderId="0" xfId="0" applyNumberFormat="1" applyFont="1" applyFill="1" applyBorder="1" applyAlignment="1">
      <alignment horizontal="center" shrinkToFit="1"/>
    </xf>
    <xf numFmtId="174" fontId="2" fillId="33" borderId="0" xfId="0" applyNumberFormat="1" applyFont="1" applyFill="1" applyBorder="1" applyAlignment="1">
      <alignment horizontal="center" shrinkToFit="1"/>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xf>
    <xf numFmtId="0" fontId="27" fillId="33" borderId="10" xfId="0" applyFont="1" applyFill="1" applyBorder="1" applyAlignment="1">
      <alignment horizontal="center" vertical="center" wrapText="1"/>
    </xf>
    <xf numFmtId="0" fontId="5" fillId="37" borderId="15" xfId="0" applyFont="1" applyFill="1" applyBorder="1" applyAlignment="1">
      <alignment horizontal="left" vertical="center" wrapText="1"/>
    </xf>
    <xf numFmtId="0" fontId="5" fillId="33" borderId="15" xfId="0" applyFont="1" applyFill="1" applyBorder="1" applyAlignment="1">
      <alignment horizontal="center" vertical="center" wrapText="1"/>
    </xf>
    <xf numFmtId="0" fontId="5" fillId="37" borderId="13" xfId="0" applyNumberFormat="1" applyFont="1" applyFill="1" applyBorder="1" applyAlignment="1">
      <alignment horizontal="center" vertical="center" shrinkToFit="1"/>
    </xf>
    <xf numFmtId="0" fontId="5" fillId="33" borderId="13" xfId="0" applyFont="1" applyFill="1" applyBorder="1" applyAlignment="1">
      <alignment horizontal="center" vertical="center" wrapText="1"/>
    </xf>
    <xf numFmtId="0" fontId="5" fillId="37" borderId="14" xfId="0" applyFont="1" applyFill="1" applyBorder="1" applyAlignment="1">
      <alignment horizontal="left" vertical="center" wrapText="1"/>
    </xf>
    <xf numFmtId="0" fontId="5" fillId="33" borderId="14" xfId="0" applyFont="1" applyFill="1" applyBorder="1" applyAlignment="1">
      <alignment horizontal="center" vertical="center" wrapText="1"/>
    </xf>
    <xf numFmtId="175" fontId="5" fillId="33" borderId="0" xfId="42" applyNumberFormat="1" applyFont="1" applyFill="1" applyBorder="1" applyAlignment="1" applyProtection="1">
      <alignment horizontal="center" vertical="top" wrapText="1" shrinkToFit="1"/>
      <protection/>
    </xf>
    <xf numFmtId="175" fontId="1" fillId="33" borderId="0" xfId="42" applyNumberFormat="1" applyFont="1" applyFill="1" applyBorder="1" applyAlignment="1" applyProtection="1">
      <alignment horizontal="center" vertical="top" wrapText="1" shrinkToFit="1"/>
      <protection/>
    </xf>
    <xf numFmtId="0" fontId="5" fillId="37" borderId="0" xfId="0" applyFont="1" applyFill="1" applyBorder="1" applyAlignment="1">
      <alignment horizontal="left" shrinkToFit="1"/>
    </xf>
    <xf numFmtId="0" fontId="2" fillId="33" borderId="0" xfId="0" applyFont="1" applyFill="1" applyAlignment="1">
      <alignment horizontal="left"/>
    </xf>
    <xf numFmtId="0" fontId="5" fillId="37" borderId="0" xfId="0" applyFont="1" applyFill="1" applyBorder="1" applyAlignment="1">
      <alignment horizontal="left" indent="1" shrinkToFit="1"/>
    </xf>
    <xf numFmtId="0" fontId="5" fillId="37" borderId="0" xfId="0" applyFont="1" applyFill="1" applyBorder="1" applyAlignment="1">
      <alignment horizontal="center" shrinkToFi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shrinkToFit="1"/>
    </xf>
    <xf numFmtId="3" fontId="2" fillId="0" borderId="10" xfId="0" applyNumberFormat="1" applyFont="1" applyBorder="1" applyAlignment="1">
      <alignment horizontal="center" vertical="center" wrapText="1" shrinkToFit="1"/>
    </xf>
    <xf numFmtId="3" fontId="5" fillId="0" borderId="39" xfId="0" applyNumberFormat="1" applyFont="1" applyBorder="1" applyAlignment="1">
      <alignment horizontal="left"/>
    </xf>
    <xf numFmtId="3" fontId="1" fillId="33" borderId="0" xfId="0" applyNumberFormat="1" applyFont="1" applyFill="1" applyBorder="1" applyAlignment="1">
      <alignment horizontal="left" shrinkToFit="1"/>
    </xf>
    <xf numFmtId="0" fontId="29" fillId="0" borderId="10" xfId="0" applyFont="1" applyBorder="1" applyAlignment="1">
      <alignment horizontal="center" vertical="top" wrapText="1"/>
    </xf>
    <xf numFmtId="0" fontId="2" fillId="0" borderId="15" xfId="0" applyFont="1" applyBorder="1" applyAlignment="1">
      <alignment horizontal="left"/>
    </xf>
    <xf numFmtId="0" fontId="28" fillId="0" borderId="13" xfId="0" applyNumberFormat="1" applyFont="1" applyBorder="1" applyAlignment="1">
      <alignment horizontal="left"/>
    </xf>
    <xf numFmtId="0" fontId="34" fillId="0" borderId="13" xfId="0" applyNumberFormat="1" applyFont="1" applyBorder="1" applyAlignment="1">
      <alignment horizontal="left"/>
    </xf>
    <xf numFmtId="0" fontId="2" fillId="0" borderId="13" xfId="0" applyNumberFormat="1" applyFont="1" applyBorder="1" applyAlignment="1">
      <alignment horizontal="left"/>
    </xf>
    <xf numFmtId="0" fontId="34" fillId="0" borderId="14" xfId="0" applyNumberFormat="1" applyFont="1" applyBorder="1" applyAlignment="1">
      <alignment horizontal="left"/>
    </xf>
    <xf numFmtId="3" fontId="6"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3" fontId="48" fillId="33" borderId="0" xfId="0" applyNumberFormat="1" applyFont="1" applyFill="1" applyBorder="1" applyAlignment="1">
      <alignment horizontal="center" vertical="center"/>
    </xf>
    <xf numFmtId="3" fontId="31" fillId="33" borderId="40" xfId="0" applyNumberFormat="1" applyFont="1" applyFill="1" applyBorder="1" applyAlignment="1">
      <alignment horizontal="right"/>
    </xf>
    <xf numFmtId="3" fontId="2" fillId="33" borderId="10" xfId="0" applyNumberFormat="1" applyFont="1" applyFill="1" applyBorder="1" applyAlignment="1">
      <alignment horizontal="center" vertical="center"/>
    </xf>
    <xf numFmtId="3" fontId="25" fillId="33" borderId="10" xfId="0" applyNumberFormat="1" applyFont="1" applyFill="1" applyBorder="1" applyAlignment="1">
      <alignment horizontal="center"/>
    </xf>
    <xf numFmtId="3" fontId="6" fillId="33" borderId="15" xfId="0" applyNumberFormat="1" applyFont="1" applyFill="1" applyBorder="1" applyAlignment="1">
      <alignment horizontal="left" shrinkToFit="1"/>
    </xf>
    <xf numFmtId="3" fontId="34" fillId="33" borderId="13" xfId="0" applyNumberFormat="1" applyFont="1" applyFill="1" applyBorder="1" applyAlignment="1">
      <alignment horizontal="left" indent="1" shrinkToFit="1"/>
    </xf>
    <xf numFmtId="3" fontId="6" fillId="33" borderId="13" xfId="0" applyNumberFormat="1" applyFont="1" applyFill="1" applyBorder="1" applyAlignment="1">
      <alignment horizontal="left" indent="2" shrinkToFit="1"/>
    </xf>
    <xf numFmtId="3" fontId="6" fillId="33" borderId="13" xfId="0" applyNumberFormat="1" applyFont="1" applyFill="1" applyBorder="1" applyAlignment="1">
      <alignment horizontal="left" shrinkToFit="1"/>
    </xf>
    <xf numFmtId="3" fontId="31" fillId="33" borderId="0" xfId="0" applyNumberFormat="1" applyFont="1" applyFill="1" applyBorder="1" applyAlignment="1">
      <alignment horizontal="right"/>
    </xf>
    <xf numFmtId="3" fontId="6" fillId="33" borderId="13" xfId="0" applyNumberFormat="1" applyFont="1" applyFill="1" applyBorder="1" applyAlignment="1">
      <alignment horizontal="left" indent="1" shrinkToFit="1"/>
    </xf>
    <xf numFmtId="3" fontId="6" fillId="33" borderId="14" xfId="0" applyNumberFormat="1" applyFont="1" applyFill="1" applyBorder="1" applyAlignment="1">
      <alignment horizontal="left" indent="1" shrinkToFi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9"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7" xfId="56"/>
    <cellStyle name="Normal 29" xfId="57"/>
    <cellStyle name="Normal 7" xfId="58"/>
    <cellStyle name="Normal_Bao cao tai chinh 280405_But toan DC_08_Hop Thinh" xfId="59"/>
    <cellStyle name="Normal_KQKD-01" xfId="60"/>
    <cellStyle name="Normal_MauBCKT2004(general)" xfId="61"/>
    <cellStyle name="Normal_Tong hop bao cao (blank) (version 1)"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895350</xdr:colOff>
      <xdr:row>2</xdr:row>
      <xdr:rowOff>0</xdr:rowOff>
    </xdr:from>
    <xdr:to>
      <xdr:col>0</xdr:col>
      <xdr:colOff>2524125</xdr:colOff>
      <xdr:row>2</xdr:row>
      <xdr:rowOff>0</xdr:rowOff>
    </xdr:to>
    <xdr:sp>
      <xdr:nvSpPr>
        <xdr:cNvPr id="1" name="Line 1"/>
        <xdr:cNvSpPr>
          <a:spLocks/>
        </xdr:cNvSpPr>
      </xdr:nvSpPr>
      <xdr:spPr>
        <a:xfrm>
          <a:off x="895350" y="447675"/>
          <a:ext cx="16287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809625</xdr:colOff>
      <xdr:row>1</xdr:row>
      <xdr:rowOff>238125</xdr:rowOff>
    </xdr:from>
    <xdr:to>
      <xdr:col>0</xdr:col>
      <xdr:colOff>2362200</xdr:colOff>
      <xdr:row>1</xdr:row>
      <xdr:rowOff>238125</xdr:rowOff>
    </xdr:to>
    <xdr:sp>
      <xdr:nvSpPr>
        <xdr:cNvPr id="1" name="Line 1"/>
        <xdr:cNvSpPr>
          <a:spLocks/>
        </xdr:cNvSpPr>
      </xdr:nvSpPr>
      <xdr:spPr>
        <a:xfrm>
          <a:off x="809625" y="504825"/>
          <a:ext cx="15525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1</xdr:row>
      <xdr:rowOff>171450</xdr:rowOff>
    </xdr:from>
    <xdr:to>
      <xdr:col>3</xdr:col>
      <xdr:colOff>504825</xdr:colOff>
      <xdr:row>1</xdr:row>
      <xdr:rowOff>171450</xdr:rowOff>
    </xdr:to>
    <xdr:sp>
      <xdr:nvSpPr>
        <xdr:cNvPr id="1" name="Line 1"/>
        <xdr:cNvSpPr>
          <a:spLocks/>
        </xdr:cNvSpPr>
      </xdr:nvSpPr>
      <xdr:spPr>
        <a:xfrm>
          <a:off x="809625" y="400050"/>
          <a:ext cx="16764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o%20so%20lam%20viec\HO%20SO%20HOAI\HO%20SO%20QUYET%20TOAN\HO%20SO%20QUYET%20TOAN\HOSONAM2018\BAO%20CAO%20TAI%20CHINH%20%207%20THANG%20NAM%2020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dmin\Downloads\HO%20SO%20LAM%20VIEC\NGHIA%20TC-KT\HOSOQ.TOANTC\HOSONAM2010\QUYET%20TOAN%2031122010\BAO%20CAO%20TAI%20CHINH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NGCDKT "/>
      <sheetName val="KQKD-01"/>
      <sheetName val="BCDPS"/>
      <sheetName val="THUYETTC-01"/>
      <sheetName val="THUYETMTC-02"/>
      <sheetName val="THUYETTC-03"/>
      <sheetName val="BC LUUCHUYEN TT"/>
      <sheetName val="THUE TNDN"/>
      <sheetName val="Quy KHCN"/>
      <sheetName val="TH TAI CHINH "/>
      <sheetName val="TH TK 627"/>
      <sheetName val="PB TK 627"/>
      <sheetName val="GIA THANH MN"/>
      <sheetName val="BC NGUYEN LIEU"/>
      <sheetName val="GIA THANH MSC"/>
      <sheetName val="NHAP XUAT TP"/>
      <sheetName val="TH TK 641"/>
      <sheetName val="TH TK 642"/>
      <sheetName val="BANG TIEU THU LAILO"/>
      <sheetName val="BTHKLDTXDCB"/>
      <sheetName val="BANG CP XDCB TU LAM"/>
      <sheetName val="BANG CT VT XDCB TU LAM"/>
      <sheetName val="964,965"/>
      <sheetName val="963,964,965"/>
      <sheetName val="955,959"/>
      <sheetName val="985,994"/>
      <sheetName val="tcanh"/>
      <sheetName val="BANG CP CS VCKTCB"/>
      <sheetName val="BIEU 19"/>
      <sheetName val="BIEU 20"/>
      <sheetName val="T.HOP QHNS"/>
      <sheetName val="DT cty con,lk..."/>
      <sheetName val="CTTK"/>
      <sheetName val="BAN NOI BO"/>
      <sheetName val="MUA NOI BO"/>
      <sheetName val="noi bo tk"/>
      <sheetName val="Bieu 27"/>
      <sheetName val="GIAO DICH KHAC"/>
      <sheetName val="BIEU 31"/>
      <sheetName val="Von bq"/>
      <sheetName val="PPLN"/>
      <sheetName val="B02A"/>
      <sheetName val="B02B"/>
      <sheetName val="B02C"/>
      <sheetName val="B02Đ-1"/>
      <sheetName val="B02Đ-2"/>
      <sheetName val="B04A"/>
      <sheetName val="B04B"/>
      <sheetName val="PL1B"/>
      <sheetName val="PL1C"/>
      <sheetName val="PL2A-01"/>
      <sheetName val="PL2A-02"/>
      <sheetName val="PL2A-03"/>
      <sheetName val="PL2A-04"/>
      <sheetName val="B05A"/>
      <sheetName val="B05B"/>
      <sheetName val="08A"/>
      <sheetName val="Sheet1"/>
      <sheetName val="PL1"/>
      <sheetName val="KC KL XDCB"/>
      <sheetName val="KC XDCB GTHANH"/>
      <sheetName val="XL4Poppy"/>
      <sheetName val="XL4Test5"/>
      <sheetName val="Sheet3"/>
      <sheetName val="Sheet4"/>
    </sheetNames>
    <sheetDataSet>
      <sheetData sheetId="0">
        <row r="8">
          <cell r="D8">
            <v>121888629599</v>
          </cell>
        </row>
        <row r="9">
          <cell r="D9">
            <v>51608221022</v>
          </cell>
        </row>
        <row r="12">
          <cell r="D12">
            <v>5929573130</v>
          </cell>
        </row>
        <row r="43">
          <cell r="D43">
            <v>55852795366</v>
          </cell>
        </row>
        <row r="70">
          <cell r="D70">
            <v>1821861737530</v>
          </cell>
        </row>
        <row r="72">
          <cell r="D72">
            <v>368359813975</v>
          </cell>
        </row>
        <row r="73">
          <cell r="D73">
            <v>128919748468</v>
          </cell>
        </row>
        <row r="103">
          <cell r="D103">
            <v>1458908080335</v>
          </cell>
        </row>
        <row r="133">
          <cell r="D133">
            <v>691745957</v>
          </cell>
        </row>
      </sheetData>
      <sheetData sheetId="1">
        <row r="11">
          <cell r="E11">
            <v>71095089363</v>
          </cell>
        </row>
        <row r="14">
          <cell r="E14">
            <v>804533090</v>
          </cell>
        </row>
        <row r="20">
          <cell r="E20">
            <v>33196878288</v>
          </cell>
        </row>
        <row r="21">
          <cell r="E21">
            <v>1757742393</v>
          </cell>
        </row>
        <row r="23">
          <cell r="E23">
            <v>11579953768</v>
          </cell>
        </row>
        <row r="26">
          <cell r="E26">
            <v>7677354260</v>
          </cell>
        </row>
      </sheetData>
      <sheetData sheetId="2">
        <row r="152">
          <cell r="G152">
            <v>0</v>
          </cell>
        </row>
        <row r="230">
          <cell r="H230">
            <v>0</v>
          </cell>
        </row>
      </sheetData>
      <sheetData sheetId="3">
        <row r="298">
          <cell r="H298">
            <v>0</v>
          </cell>
          <cell r="K298">
            <v>0</v>
          </cell>
        </row>
        <row r="467">
          <cell r="H467">
            <v>1757742393</v>
          </cell>
        </row>
        <row r="638">
          <cell r="H638">
            <v>6497803823</v>
          </cell>
        </row>
      </sheetData>
      <sheetData sheetId="7">
        <row r="19">
          <cell r="C19">
            <v>213730646</v>
          </cell>
        </row>
        <row r="20">
          <cell r="C20">
            <v>1000000000</v>
          </cell>
        </row>
        <row r="21">
          <cell r="C21">
            <v>224505624</v>
          </cell>
        </row>
        <row r="22">
          <cell r="C22">
            <v>66779902</v>
          </cell>
        </row>
        <row r="23">
          <cell r="C23">
            <v>5783095269</v>
          </cell>
        </row>
        <row r="24">
          <cell r="C24">
            <v>643160323</v>
          </cell>
        </row>
        <row r="25">
          <cell r="C25">
            <v>1772010</v>
          </cell>
        </row>
        <row r="32">
          <cell r="C32">
            <v>3902599508</v>
          </cell>
        </row>
      </sheetData>
      <sheetData sheetId="12">
        <row r="5">
          <cell r="D5">
            <v>2076772956</v>
          </cell>
        </row>
        <row r="8">
          <cell r="D8">
            <v>30419377807</v>
          </cell>
        </row>
        <row r="16">
          <cell r="D16">
            <v>2005555215</v>
          </cell>
        </row>
        <row r="23">
          <cell r="D23">
            <v>583557896</v>
          </cell>
        </row>
        <row r="24">
          <cell r="D24">
            <v>5540198524</v>
          </cell>
        </row>
        <row r="25">
          <cell r="D25">
            <v>3964153715</v>
          </cell>
        </row>
        <row r="28">
          <cell r="D28">
            <v>2220630733</v>
          </cell>
        </row>
        <row r="29">
          <cell r="D29">
            <v>774290510</v>
          </cell>
        </row>
      </sheetData>
      <sheetData sheetId="14">
        <row r="11">
          <cell r="D11">
            <v>2553420871</v>
          </cell>
        </row>
        <row r="12">
          <cell r="D12">
            <v>493271343</v>
          </cell>
        </row>
        <row r="13">
          <cell r="D13">
            <v>2642175933</v>
          </cell>
        </row>
        <row r="21">
          <cell r="D21">
            <v>1116124325</v>
          </cell>
        </row>
        <row r="28">
          <cell r="D28">
            <v>13799002</v>
          </cell>
        </row>
        <row r="29">
          <cell r="D29">
            <v>2066314784</v>
          </cell>
        </row>
        <row r="30">
          <cell r="D30">
            <v>1611846681</v>
          </cell>
        </row>
        <row r="33">
          <cell r="D33">
            <v>1360403050</v>
          </cell>
        </row>
        <row r="34">
          <cell r="D34">
            <v>101528307</v>
          </cell>
        </row>
      </sheetData>
      <sheetData sheetId="16">
        <row r="9">
          <cell r="E9">
            <v>27317488</v>
          </cell>
        </row>
        <row r="13">
          <cell r="D13">
            <v>0</v>
          </cell>
        </row>
        <row r="14">
          <cell r="E14">
            <v>133886654</v>
          </cell>
        </row>
        <row r="15">
          <cell r="E15">
            <v>32373455</v>
          </cell>
        </row>
        <row r="20">
          <cell r="E20">
            <v>269471597</v>
          </cell>
        </row>
        <row r="22">
          <cell r="E22">
            <v>24192000</v>
          </cell>
        </row>
        <row r="25">
          <cell r="E25">
            <v>121818181</v>
          </cell>
        </row>
      </sheetData>
      <sheetData sheetId="17">
        <row r="9">
          <cell r="F9">
            <v>2888648641</v>
          </cell>
        </row>
        <row r="10">
          <cell r="F10">
            <v>328391518</v>
          </cell>
        </row>
        <row r="11">
          <cell r="F11">
            <v>54897152</v>
          </cell>
        </row>
        <row r="12">
          <cell r="F12">
            <v>37530460</v>
          </cell>
        </row>
        <row r="13">
          <cell r="F13">
            <v>18765230</v>
          </cell>
        </row>
        <row r="15">
          <cell r="F15">
            <v>239451241</v>
          </cell>
        </row>
        <row r="16">
          <cell r="F16">
            <v>364298026</v>
          </cell>
        </row>
        <row r="17">
          <cell r="F17">
            <v>914480034</v>
          </cell>
          <cell r="G17">
            <v>313513812</v>
          </cell>
        </row>
        <row r="18">
          <cell r="F18">
            <v>0</v>
          </cell>
        </row>
        <row r="19">
          <cell r="F19">
            <v>3304152232</v>
          </cell>
        </row>
        <row r="21">
          <cell r="F21">
            <v>356684239</v>
          </cell>
        </row>
        <row r="22">
          <cell r="F22">
            <v>0</v>
          </cell>
        </row>
        <row r="24">
          <cell r="F24">
            <v>643160323</v>
          </cell>
        </row>
        <row r="25">
          <cell r="F25">
            <v>660905174</v>
          </cell>
        </row>
        <row r="26">
          <cell r="F26">
            <v>223679402</v>
          </cell>
        </row>
        <row r="27">
          <cell r="F27">
            <v>3202158392</v>
          </cell>
        </row>
      </sheetData>
      <sheetData sheetId="18">
        <row r="9">
          <cell r="E9">
            <v>74579240394</v>
          </cell>
          <cell r="G9">
            <v>0</v>
          </cell>
          <cell r="I9">
            <v>617059375</v>
          </cell>
          <cell r="J9">
            <v>13237202064</v>
          </cell>
          <cell r="K9">
            <v>71095089363</v>
          </cell>
        </row>
        <row r="10">
          <cell r="F10">
            <v>61227962615</v>
          </cell>
        </row>
        <row r="30">
          <cell r="F30">
            <v>4571383131</v>
          </cell>
          <cell r="K30">
            <v>3790231596</v>
          </cell>
        </row>
        <row r="31">
          <cell r="F31">
            <v>2934723960</v>
          </cell>
        </row>
        <row r="32">
          <cell r="F32">
            <v>11973530</v>
          </cell>
        </row>
        <row r="33">
          <cell r="F33">
            <v>50101889</v>
          </cell>
          <cell r="K33">
            <v>13103415</v>
          </cell>
        </row>
        <row r="34">
          <cell r="F34">
            <v>3325302747</v>
          </cell>
          <cell r="K34">
            <v>804533090</v>
          </cell>
        </row>
        <row r="38">
          <cell r="M38">
            <v>27637880125</v>
          </cell>
        </row>
        <row r="39">
          <cell r="M39">
            <v>122734756</v>
          </cell>
        </row>
        <row r="42">
          <cell r="E42">
            <v>1596312183</v>
          </cell>
          <cell r="F42">
            <v>1596312183</v>
          </cell>
          <cell r="K42">
            <v>4900663649</v>
          </cell>
        </row>
        <row r="43">
          <cell r="E43">
            <v>161430210</v>
          </cell>
          <cell r="F43">
            <v>161430210</v>
          </cell>
          <cell r="K43">
            <v>535599758</v>
          </cell>
        </row>
        <row r="44">
          <cell r="H44">
            <v>5783095269</v>
          </cell>
        </row>
      </sheetData>
      <sheetData sheetId="19">
        <row r="9">
          <cell r="AG9">
            <v>48566707339</v>
          </cell>
        </row>
        <row r="10">
          <cell r="AG10">
            <v>93387041838</v>
          </cell>
        </row>
        <row r="11">
          <cell r="AG11">
            <v>40785394725</v>
          </cell>
        </row>
        <row r="12">
          <cell r="E12">
            <v>31527318260</v>
          </cell>
          <cell r="AG12">
            <v>33004305605</v>
          </cell>
        </row>
        <row r="13">
          <cell r="E13">
            <v>20173484697</v>
          </cell>
          <cell r="AG13">
            <v>21258474687</v>
          </cell>
        </row>
        <row r="14">
          <cell r="E14">
            <v>17636158966</v>
          </cell>
          <cell r="AG14">
            <v>18917255277</v>
          </cell>
        </row>
        <row r="15">
          <cell r="E15">
            <v>26941567284</v>
          </cell>
          <cell r="AG15">
            <v>30284947994</v>
          </cell>
        </row>
        <row r="22">
          <cell r="E22">
            <v>24603385868</v>
          </cell>
          <cell r="AG22">
            <v>29278159812</v>
          </cell>
        </row>
        <row r="30">
          <cell r="E30">
            <v>2026999311</v>
          </cell>
          <cell r="AG30">
            <v>12860459355</v>
          </cell>
        </row>
        <row r="37">
          <cell r="AG37">
            <v>15737951427</v>
          </cell>
        </row>
        <row r="62">
          <cell r="AG62">
            <v>10234810902</v>
          </cell>
        </row>
        <row r="93">
          <cell r="AG93">
            <v>21367868503</v>
          </cell>
        </row>
        <row r="121">
          <cell r="AG121">
            <v>17941318711</v>
          </cell>
        </row>
        <row r="147">
          <cell r="E147">
            <v>4430521985</v>
          </cell>
          <cell r="AG147">
            <v>4430521985</v>
          </cell>
        </row>
        <row r="164">
          <cell r="E164">
            <v>2324123823</v>
          </cell>
          <cell r="AG164">
            <v>2324123823</v>
          </cell>
        </row>
        <row r="187">
          <cell r="E187">
            <v>3934534935</v>
          </cell>
          <cell r="AG187">
            <v>3934534935</v>
          </cell>
        </row>
        <row r="207">
          <cell r="E207">
            <v>2221937759</v>
          </cell>
          <cell r="AG207">
            <v>2221937759</v>
          </cell>
        </row>
        <row r="224">
          <cell r="E224">
            <v>3960794909</v>
          </cell>
          <cell r="AG224">
            <v>3960794909</v>
          </cell>
        </row>
        <row r="244">
          <cell r="E244">
            <v>0</v>
          </cell>
          <cell r="AG244">
            <v>3428300909</v>
          </cell>
        </row>
        <row r="263">
          <cell r="AG263">
            <v>38313428359</v>
          </cell>
        </row>
        <row r="264">
          <cell r="E264">
            <v>7760537510</v>
          </cell>
          <cell r="AG264">
            <v>9207431001</v>
          </cell>
        </row>
        <row r="266">
          <cell r="E266">
            <v>520883305</v>
          </cell>
          <cell r="AG266">
            <v>1296130851</v>
          </cell>
        </row>
        <row r="268">
          <cell r="E268">
            <v>585036750</v>
          </cell>
          <cell r="AG268">
            <v>585036750</v>
          </cell>
        </row>
        <row r="277">
          <cell r="AG277">
            <v>62946364</v>
          </cell>
        </row>
        <row r="318">
          <cell r="AG318">
            <v>3074024411</v>
          </cell>
        </row>
        <row r="328">
          <cell r="AG328">
            <v>6873301917</v>
          </cell>
        </row>
        <row r="359">
          <cell r="E359">
            <v>296600000</v>
          </cell>
          <cell r="AG359">
            <v>296600000</v>
          </cell>
        </row>
        <row r="360">
          <cell r="E360">
            <v>151880000</v>
          </cell>
          <cell r="AG360">
            <v>151880000</v>
          </cell>
        </row>
        <row r="365">
          <cell r="E365">
            <v>452020000</v>
          </cell>
          <cell r="AG365">
            <v>452020000</v>
          </cell>
        </row>
        <row r="367">
          <cell r="E367">
            <v>254119000</v>
          </cell>
          <cell r="AG367">
            <v>254119000</v>
          </cell>
        </row>
        <row r="370">
          <cell r="E370">
            <v>0</v>
          </cell>
          <cell r="AG370">
            <v>11979000</v>
          </cell>
        </row>
        <row r="376">
          <cell r="E376">
            <v>0</v>
          </cell>
          <cell r="AG376">
            <v>57272728</v>
          </cell>
        </row>
        <row r="382">
          <cell r="E382">
            <v>0</v>
          </cell>
          <cell r="AG382">
            <v>136363636</v>
          </cell>
        </row>
        <row r="384">
          <cell r="E384">
            <v>1047507389</v>
          </cell>
          <cell r="AG384">
            <v>2512973999</v>
          </cell>
        </row>
        <row r="398">
          <cell r="E398">
            <v>4545455</v>
          </cell>
          <cell r="AG398">
            <v>4545455</v>
          </cell>
        </row>
        <row r="400">
          <cell r="AG400">
            <v>1400799091</v>
          </cell>
        </row>
      </sheetData>
      <sheetData sheetId="28">
        <row r="10">
          <cell r="AA10">
            <v>0</v>
          </cell>
        </row>
        <row r="11">
          <cell r="T11">
            <v>0</v>
          </cell>
          <cell r="AA11">
            <v>0</v>
          </cell>
        </row>
        <row r="13">
          <cell r="T13">
            <v>0</v>
          </cell>
        </row>
      </sheetData>
      <sheetData sheetId="29">
        <row r="11">
          <cell r="AA11">
            <v>0</v>
          </cell>
        </row>
        <row r="12">
          <cell r="AA12">
            <v>0</v>
          </cell>
        </row>
      </sheetData>
      <sheetData sheetId="40">
        <row r="16">
          <cell r="D16">
            <v>45458618472</v>
          </cell>
        </row>
        <row r="17">
          <cell r="D17">
            <v>1103486960</v>
          </cell>
        </row>
        <row r="18">
          <cell r="C18">
            <v>2028005101</v>
          </cell>
        </row>
        <row r="19">
          <cell r="C19">
            <v>676001700</v>
          </cell>
        </row>
        <row r="20">
          <cell r="C20">
            <v>48277555</v>
          </cell>
        </row>
        <row r="21">
          <cell r="C21">
            <v>3745519467</v>
          </cell>
        </row>
        <row r="32">
          <cell r="C32">
            <v>6497803823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UNGTUGS"/>
      <sheetName val="SO DKCTGS"/>
      <sheetName val="Nhom 1"/>
      <sheetName val="nhom 2"/>
      <sheetName val="nhom3"/>
      <sheetName val="nhom 4"/>
      <sheetName val="nhom 5"/>
      <sheetName val="nhom 6"/>
      <sheetName val="nhom 7,8,9"/>
      <sheetName val="BANGCDKT "/>
      <sheetName val="KQKD-01"/>
      <sheetName val="KQKD - 02"/>
      <sheetName val="BANGCDSPS"/>
      <sheetName val="THUYETTC-01"/>
      <sheetName val="THUYETMTC-02"/>
      <sheetName val="THUYETTC-03"/>
      <sheetName val="BC LUUCHUYEN TT"/>
      <sheetName val="THUE TNDN"/>
      <sheetName val="PLTNDN"/>
      <sheetName val="PLTHUETNDN"/>
      <sheetName val="QT GTGT"/>
      <sheetName val="THUEMB"/>
      <sheetName val="THOPTHUE"/>
      <sheetName val="TH TAI CHINH "/>
      <sheetName val="TH TK 627"/>
      <sheetName val="PB TK 627"/>
      <sheetName val="GIA THANH MN"/>
      <sheetName val="BC NGUYEN LIEU"/>
      <sheetName val="GIA THANH MSC"/>
      <sheetName val="NHAP XUAT TP"/>
      <sheetName val="TH TK 641"/>
      <sheetName val="TH TK 642"/>
      <sheetName val="BANG TIEU THU LAILO"/>
      <sheetName val="BTHKLDTXDCB"/>
      <sheetName val="BANG CP XDCB TU LAM"/>
      <sheetName val="BANG CT VT XDCB TU LAM"/>
      <sheetName val="DAU TU VC CS"/>
      <sheetName val="BANG CP CS VCKTCB"/>
      <sheetName val="BANG TGTSCD"/>
      <sheetName val="T.HOP QHNS"/>
      <sheetName val="DT cty con,lk..."/>
      <sheetName val="CT CAC TK"/>
      <sheetName val="BAN NOI BO"/>
      <sheetName val="MUA NOI BO"/>
      <sheetName val="noi bo tk"/>
      <sheetName val="Bieu 27"/>
      <sheetName val="GIAO DICH KHAC"/>
      <sheetName val="PL1"/>
      <sheetName val="PL5"/>
      <sheetName val="PL6"/>
      <sheetName val="PL8"/>
      <sheetName val="giai trinh von "/>
      <sheetName val="KC KL XDCB"/>
      <sheetName val="KC XDCB GTHANH"/>
      <sheetName val="DMTK"/>
      <sheetName val="00000000"/>
      <sheetName val="XL4Poppy"/>
      <sheetName val="XL4Test5"/>
    </sheetNames>
    <sheetDataSet>
      <sheetData sheetId="12">
        <row r="28">
          <cell r="J28">
            <v>0</v>
          </cell>
        </row>
        <row r="61">
          <cell r="J61">
            <v>0</v>
          </cell>
        </row>
        <row r="68">
          <cell r="J68">
            <v>0</v>
          </cell>
        </row>
        <row r="69">
          <cell r="J6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J231"/>
  <sheetViews>
    <sheetView zoomScalePageLayoutView="0" workbookViewId="0" topLeftCell="A100">
      <selection activeCell="A139" sqref="A139"/>
    </sheetView>
  </sheetViews>
  <sheetFormatPr defaultColWidth="9.00390625" defaultRowHeight="16.5" customHeight="1"/>
  <cols>
    <col min="1" max="1" width="48.00390625" style="6" customWidth="1"/>
    <col min="2" max="2" width="6.50390625" style="6" customWidth="1"/>
    <col min="3" max="3" width="6.625" style="6" customWidth="1"/>
    <col min="4" max="4" width="16.25390625" style="6" customWidth="1"/>
    <col min="5" max="5" width="16.50390625" style="6" customWidth="1"/>
    <col min="6" max="6" width="0" style="5" hidden="1" customWidth="1"/>
    <col min="7" max="10" width="0" style="6" hidden="1" customWidth="1"/>
    <col min="11" max="16384" width="9.00390625" style="6" customWidth="1"/>
  </cols>
  <sheetData>
    <row r="1" spans="1:5" ht="18.75" customHeight="1">
      <c r="A1" s="1" t="s">
        <v>0</v>
      </c>
      <c r="B1" s="2"/>
      <c r="C1" s="2"/>
      <c r="D1" s="3"/>
      <c r="E1" s="4" t="s">
        <v>1</v>
      </c>
    </row>
    <row r="2" spans="1:5" ht="16.5" customHeight="1">
      <c r="A2" s="8" t="s">
        <v>2</v>
      </c>
      <c r="B2" s="2"/>
      <c r="C2" s="2"/>
      <c r="D2" s="3"/>
      <c r="E2" s="3"/>
    </row>
    <row r="3" spans="1:5" ht="16.5" customHeight="1">
      <c r="A3" s="9"/>
      <c r="B3" s="2"/>
      <c r="C3" s="2"/>
      <c r="D3" s="3"/>
      <c r="E3" s="3"/>
    </row>
    <row r="4" spans="1:5" ht="27.75" customHeight="1">
      <c r="A4" s="445" t="s">
        <v>3</v>
      </c>
      <c r="B4" s="445"/>
      <c r="C4" s="445"/>
      <c r="D4" s="445"/>
      <c r="E4" s="445"/>
    </row>
    <row r="5" spans="1:5" ht="21" customHeight="1">
      <c r="A5" s="446" t="s">
        <v>4</v>
      </c>
      <c r="B5" s="446"/>
      <c r="C5" s="446"/>
      <c r="D5" s="446"/>
      <c r="E5" s="446"/>
    </row>
    <row r="6" spans="1:5" ht="16.5" customHeight="1">
      <c r="A6" s="3"/>
      <c r="B6" s="2"/>
      <c r="C6" s="2"/>
      <c r="D6" s="3"/>
      <c r="E6" s="10" t="s">
        <v>5</v>
      </c>
    </row>
    <row r="7" spans="1:10" s="1" customFormat="1" ht="35.25" customHeight="1">
      <c r="A7" s="11" t="s">
        <v>6</v>
      </c>
      <c r="B7" s="11" t="s">
        <v>7</v>
      </c>
      <c r="C7" s="12" t="s">
        <v>8</v>
      </c>
      <c r="D7" s="13" t="s">
        <v>9</v>
      </c>
      <c r="E7" s="13" t="s">
        <v>10</v>
      </c>
      <c r="F7" s="439" t="s">
        <v>11</v>
      </c>
      <c r="G7" s="439"/>
      <c r="H7" s="439"/>
      <c r="I7" s="14" t="s">
        <v>12</v>
      </c>
      <c r="J7" s="14" t="s">
        <v>13</v>
      </c>
    </row>
    <row r="8" spans="1:10" s="22" customFormat="1" ht="16.5" customHeight="1">
      <c r="A8" s="15" t="s">
        <v>14</v>
      </c>
      <c r="B8" s="16">
        <v>100</v>
      </c>
      <c r="C8" s="16"/>
      <c r="D8" s="17">
        <f>D9+D12+D16+D25+D28</f>
        <v>121888629599</v>
      </c>
      <c r="E8" s="17">
        <f>E9+E12+E16+E25+E28</f>
        <v>105279683332</v>
      </c>
      <c r="F8" s="18" t="e">
        <f>#REF!</f>
        <v>#REF!</v>
      </c>
      <c r="G8" s="19" t="e">
        <f>#REF!</f>
        <v>#REF!</v>
      </c>
      <c r="H8" s="19" t="e">
        <f>#REF!</f>
        <v>#REF!</v>
      </c>
      <c r="I8" s="20" t="e">
        <f>#REF!</f>
        <v>#REF!</v>
      </c>
      <c r="J8" s="21" t="e">
        <f>#REF!</f>
        <v>#REF!</v>
      </c>
    </row>
    <row r="9" spans="1:10" ht="16.5" customHeight="1">
      <c r="A9" s="23" t="s">
        <v>15</v>
      </c>
      <c r="B9" s="24">
        <v>110</v>
      </c>
      <c r="C9" s="24"/>
      <c r="D9" s="25">
        <f>D10+D11</f>
        <v>51608221022</v>
      </c>
      <c r="E9" s="25">
        <f>SUM(E10:E11)</f>
        <v>24317521553</v>
      </c>
      <c r="F9" s="18" t="e">
        <f>#REF!</f>
        <v>#REF!</v>
      </c>
      <c r="G9" s="19" t="e">
        <f>#REF!</f>
        <v>#REF!</v>
      </c>
      <c r="H9" s="19" t="e">
        <f>#REF!</f>
        <v>#REF!</v>
      </c>
      <c r="I9" s="20" t="e">
        <f>#REF!</f>
        <v>#REF!</v>
      </c>
      <c r="J9" s="21" t="e">
        <f>#REF!</f>
        <v>#REF!</v>
      </c>
    </row>
    <row r="10" spans="1:10" ht="16.5" customHeight="1">
      <c r="A10" s="26" t="s">
        <v>16</v>
      </c>
      <c r="B10" s="27">
        <v>111</v>
      </c>
      <c r="C10" s="27"/>
      <c r="D10" s="28">
        <v>1438221022</v>
      </c>
      <c r="E10" s="28">
        <v>2417521553</v>
      </c>
      <c r="F10" s="18" t="e">
        <f>#REF!</f>
        <v>#REF!</v>
      </c>
      <c r="G10" s="19" t="e">
        <f>#REF!</f>
        <v>#REF!</v>
      </c>
      <c r="H10" s="19" t="e">
        <f>#REF!</f>
        <v>#REF!</v>
      </c>
      <c r="I10" s="20" t="e">
        <f>#REF!</f>
        <v>#REF!</v>
      </c>
      <c r="J10" s="21" t="e">
        <f>#REF!</f>
        <v>#REF!</v>
      </c>
    </row>
    <row r="11" spans="1:10" ht="16.5" customHeight="1">
      <c r="A11" s="26" t="s">
        <v>17</v>
      </c>
      <c r="B11" s="27">
        <v>112</v>
      </c>
      <c r="C11" s="27"/>
      <c r="D11" s="28">
        <v>50170000000</v>
      </c>
      <c r="E11" s="28">
        <v>21900000000</v>
      </c>
      <c r="F11" s="29" t="e">
        <f>#REF!</f>
        <v>#REF!</v>
      </c>
      <c r="G11" s="30" t="e">
        <f>#REF!</f>
        <v>#REF!</v>
      </c>
      <c r="H11" s="30" t="e">
        <f>#REF!</f>
        <v>#REF!</v>
      </c>
      <c r="I11" s="31" t="e">
        <f>#REF!</f>
        <v>#REF!</v>
      </c>
      <c r="J11" s="32" t="e">
        <f>#REF!</f>
        <v>#REF!</v>
      </c>
    </row>
    <row r="12" spans="1:10" ht="16.5" customHeight="1">
      <c r="A12" s="23" t="s">
        <v>18</v>
      </c>
      <c r="B12" s="24">
        <v>120</v>
      </c>
      <c r="C12" s="24"/>
      <c r="D12" s="25">
        <f>D13+D15</f>
        <v>5929573130</v>
      </c>
      <c r="E12" s="25">
        <f>SUM(E13:E15)</f>
        <v>3421768217</v>
      </c>
      <c r="F12" s="18" t="e">
        <f>#REF!</f>
        <v>#REF!</v>
      </c>
      <c r="G12" s="19" t="e">
        <f>#REF!</f>
        <v>#REF!</v>
      </c>
      <c r="H12" s="19" t="e">
        <f>#REF!</f>
        <v>#REF!</v>
      </c>
      <c r="I12" s="20" t="e">
        <f>#REF!</f>
        <v>#REF!</v>
      </c>
      <c r="J12" s="21" t="e">
        <f>#REF!</f>
        <v>#REF!</v>
      </c>
    </row>
    <row r="13" spans="1:10" ht="16.5" customHeight="1">
      <c r="A13" s="26" t="s">
        <v>19</v>
      </c>
      <c r="B13" s="27">
        <v>121</v>
      </c>
      <c r="C13" s="27"/>
      <c r="D13" s="28"/>
      <c r="E13" s="28"/>
      <c r="F13" s="18" t="e">
        <f>#REF!</f>
        <v>#REF!</v>
      </c>
      <c r="G13" s="19" t="e">
        <f>#REF!</f>
        <v>#REF!</v>
      </c>
      <c r="H13" s="19" t="e">
        <f>#REF!</f>
        <v>#REF!</v>
      </c>
      <c r="I13" s="20" t="e">
        <f>#REF!</f>
        <v>#REF!</v>
      </c>
      <c r="J13" s="21" t="e">
        <f>#REF!</f>
        <v>#REF!</v>
      </c>
    </row>
    <row r="14" spans="1:10" ht="16.5" customHeight="1">
      <c r="A14" s="26" t="s">
        <v>20</v>
      </c>
      <c r="B14" s="27">
        <v>122</v>
      </c>
      <c r="C14" s="27"/>
      <c r="D14" s="28"/>
      <c r="E14" s="28"/>
      <c r="F14" s="18"/>
      <c r="G14" s="19"/>
      <c r="H14" s="19"/>
      <c r="I14" s="20"/>
      <c r="J14" s="21"/>
    </row>
    <row r="15" spans="1:10" ht="16.5" customHeight="1">
      <c r="A15" s="26" t="s">
        <v>21</v>
      </c>
      <c r="B15" s="27">
        <v>123</v>
      </c>
      <c r="C15" s="27"/>
      <c r="D15" s="28">
        <v>5929573130</v>
      </c>
      <c r="E15" s="28">
        <v>3421768217</v>
      </c>
      <c r="F15" s="18" t="e">
        <f>#REF!</f>
        <v>#REF!</v>
      </c>
      <c r="G15" s="19" t="e">
        <f>#REF!</f>
        <v>#REF!</v>
      </c>
      <c r="H15" s="19" t="e">
        <f>#REF!</f>
        <v>#REF!</v>
      </c>
      <c r="I15" s="20" t="e">
        <f>#REF!</f>
        <v>#REF!</v>
      </c>
      <c r="J15" s="21" t="e">
        <f>#REF!</f>
        <v>#REF!</v>
      </c>
    </row>
    <row r="16" spans="1:10" ht="16.5" customHeight="1">
      <c r="A16" s="23" t="s">
        <v>22</v>
      </c>
      <c r="B16" s="24">
        <v>130</v>
      </c>
      <c r="C16" s="24"/>
      <c r="D16" s="25">
        <f>SUM(D17:D24)</f>
        <v>39160548152</v>
      </c>
      <c r="E16" s="25">
        <f>SUM(E17:E24)</f>
        <v>40076785581</v>
      </c>
      <c r="F16" s="18" t="e">
        <f>#REF!</f>
        <v>#REF!</v>
      </c>
      <c r="G16" s="19" t="e">
        <f>#REF!</f>
        <v>#REF!</v>
      </c>
      <c r="H16" s="19" t="e">
        <f>#REF!</f>
        <v>#REF!</v>
      </c>
      <c r="I16" s="20" t="e">
        <f>#REF!</f>
        <v>#REF!</v>
      </c>
      <c r="J16" s="21" t="e">
        <f>#REF!</f>
        <v>#REF!</v>
      </c>
    </row>
    <row r="17" spans="1:10" ht="16.5" customHeight="1">
      <c r="A17" s="26" t="s">
        <v>23</v>
      </c>
      <c r="B17" s="27">
        <v>131</v>
      </c>
      <c r="C17" s="27"/>
      <c r="D17" s="28">
        <v>20895350032</v>
      </c>
      <c r="E17" s="28">
        <v>18711426929</v>
      </c>
      <c r="F17" s="18" t="e">
        <f>#REF!</f>
        <v>#REF!</v>
      </c>
      <c r="G17" s="19" t="e">
        <f>#REF!</f>
        <v>#REF!</v>
      </c>
      <c r="H17" s="19" t="e">
        <f>#REF!</f>
        <v>#REF!</v>
      </c>
      <c r="I17" s="20" t="e">
        <f>#REF!</f>
        <v>#REF!</v>
      </c>
      <c r="J17" s="21" t="e">
        <f>#REF!</f>
        <v>#REF!</v>
      </c>
    </row>
    <row r="18" spans="1:10" ht="16.5" customHeight="1">
      <c r="A18" s="26" t="s">
        <v>24</v>
      </c>
      <c r="B18" s="27">
        <v>132</v>
      </c>
      <c r="C18" s="27"/>
      <c r="D18" s="28">
        <v>3344646824</v>
      </c>
      <c r="E18" s="28">
        <v>5583962309</v>
      </c>
      <c r="F18" s="18" t="e">
        <f>#REF!</f>
        <v>#REF!</v>
      </c>
      <c r="G18" s="19" t="e">
        <f>#REF!</f>
        <v>#REF!</v>
      </c>
      <c r="H18" s="19" t="e">
        <f>#REF!</f>
        <v>#REF!</v>
      </c>
      <c r="I18" s="20" t="e">
        <f>#REF!</f>
        <v>#REF!</v>
      </c>
      <c r="J18" s="21" t="e">
        <f>#REF!</f>
        <v>#REF!</v>
      </c>
    </row>
    <row r="19" spans="1:10" ht="16.5" customHeight="1">
      <c r="A19" s="26" t="s">
        <v>25</v>
      </c>
      <c r="B19" s="27">
        <v>133</v>
      </c>
      <c r="C19" s="27"/>
      <c r="D19" s="33"/>
      <c r="E19" s="33"/>
      <c r="F19" s="18" t="e">
        <f>#REF!</f>
        <v>#REF!</v>
      </c>
      <c r="G19" s="19" t="e">
        <f>#REF!</f>
        <v>#REF!</v>
      </c>
      <c r="H19" s="19" t="e">
        <f>#REF!</f>
        <v>#REF!</v>
      </c>
      <c r="I19" s="20" t="e">
        <f>#REF!</f>
        <v>#REF!</v>
      </c>
      <c r="J19" s="21" t="e">
        <f>#REF!</f>
        <v>#REF!</v>
      </c>
    </row>
    <row r="20" spans="1:10" ht="16.5" customHeight="1">
      <c r="A20" s="26" t="s">
        <v>26</v>
      </c>
      <c r="B20" s="27">
        <v>134</v>
      </c>
      <c r="C20" s="27"/>
      <c r="D20" s="28"/>
      <c r="E20" s="28"/>
      <c r="F20" s="18" t="e">
        <f>#REF!</f>
        <v>#REF!</v>
      </c>
      <c r="G20" s="19" t="e">
        <f>#REF!</f>
        <v>#REF!</v>
      </c>
      <c r="H20" s="19" t="e">
        <f>#REF!</f>
        <v>#REF!</v>
      </c>
      <c r="I20" s="20" t="e">
        <f>#REF!</f>
        <v>#REF!</v>
      </c>
      <c r="J20" s="21" t="e">
        <f>#REF!</f>
        <v>#REF!</v>
      </c>
    </row>
    <row r="21" spans="1:10" ht="16.5" customHeight="1">
      <c r="A21" s="26" t="s">
        <v>27</v>
      </c>
      <c r="B21" s="27">
        <v>135</v>
      </c>
      <c r="C21" s="27"/>
      <c r="D21" s="28"/>
      <c r="E21" s="28"/>
      <c r="F21" s="18" t="e">
        <f>#REF!</f>
        <v>#REF!</v>
      </c>
      <c r="G21" s="19" t="e">
        <f>#REF!</f>
        <v>#REF!</v>
      </c>
      <c r="H21" s="19" t="e">
        <f>#REF!</f>
        <v>#REF!</v>
      </c>
      <c r="I21" s="20" t="e">
        <f>#REF!</f>
        <v>#REF!</v>
      </c>
      <c r="J21" s="21" t="e">
        <f>#REF!</f>
        <v>#REF!</v>
      </c>
    </row>
    <row r="22" spans="1:10" ht="16.5" customHeight="1">
      <c r="A22" s="26" t="s">
        <v>28</v>
      </c>
      <c r="B22" s="27">
        <v>136</v>
      </c>
      <c r="C22" s="27"/>
      <c r="D22" s="33">
        <v>15873892348</v>
      </c>
      <c r="E22" s="33">
        <v>12583249681</v>
      </c>
      <c r="F22" s="18"/>
      <c r="G22" s="19"/>
      <c r="H22" s="19"/>
      <c r="I22" s="20"/>
      <c r="J22" s="21"/>
    </row>
    <row r="23" spans="1:10" ht="16.5" customHeight="1">
      <c r="A23" s="26" t="s">
        <v>29</v>
      </c>
      <c r="B23" s="27">
        <v>137</v>
      </c>
      <c r="C23" s="27"/>
      <c r="D23" s="34">
        <f>-4151487714</f>
        <v>-4151487714</v>
      </c>
      <c r="E23" s="34"/>
      <c r="F23" s="18"/>
      <c r="G23" s="19"/>
      <c r="H23" s="19"/>
      <c r="I23" s="20"/>
      <c r="J23" s="21"/>
    </row>
    <row r="24" spans="1:10" ht="16.5" customHeight="1">
      <c r="A24" s="26" t="s">
        <v>30</v>
      </c>
      <c r="B24" s="27">
        <v>139</v>
      </c>
      <c r="C24" s="27"/>
      <c r="D24" s="34">
        <v>3198146662</v>
      </c>
      <c r="E24" s="34">
        <v>3198146662</v>
      </c>
      <c r="F24" s="29" t="e">
        <f>#REF!</f>
        <v>#REF!</v>
      </c>
      <c r="G24" s="30" t="e">
        <f>#REF!</f>
        <v>#REF!</v>
      </c>
      <c r="H24" s="30" t="e">
        <f>#REF!</f>
        <v>#REF!</v>
      </c>
      <c r="I24" s="31" t="e">
        <f>#REF!</f>
        <v>#REF!</v>
      </c>
      <c r="J24" s="32" t="e">
        <f>#REF!</f>
        <v>#REF!</v>
      </c>
    </row>
    <row r="25" spans="1:10" s="1" customFormat="1" ht="16.5" customHeight="1">
      <c r="A25" s="23" t="s">
        <v>31</v>
      </c>
      <c r="B25" s="24">
        <v>140</v>
      </c>
      <c r="C25" s="24"/>
      <c r="D25" s="25">
        <f>D26+D27</f>
        <v>25190287295</v>
      </c>
      <c r="E25" s="25">
        <f>SUM(E26:E27)</f>
        <v>33983397721</v>
      </c>
      <c r="F25" s="18" t="e">
        <f>#REF!</f>
        <v>#REF!</v>
      </c>
      <c r="G25" s="19" t="e">
        <f>#REF!</f>
        <v>#REF!</v>
      </c>
      <c r="H25" s="19" t="e">
        <f>#REF!</f>
        <v>#REF!</v>
      </c>
      <c r="I25" s="20" t="e">
        <f>#REF!</f>
        <v>#REF!</v>
      </c>
      <c r="J25" s="21" t="e">
        <f>#REF!</f>
        <v>#REF!</v>
      </c>
    </row>
    <row r="26" spans="1:10" ht="16.5" customHeight="1">
      <c r="A26" s="26" t="s">
        <v>32</v>
      </c>
      <c r="B26" s="27">
        <v>141</v>
      </c>
      <c r="C26" s="27"/>
      <c r="D26" s="28">
        <v>25190287295</v>
      </c>
      <c r="E26" s="28">
        <v>33983397721</v>
      </c>
      <c r="F26" s="18" t="e">
        <f>#REF!</f>
        <v>#REF!</v>
      </c>
      <c r="G26" s="19" t="e">
        <f>#REF!</f>
        <v>#REF!</v>
      </c>
      <c r="H26" s="19" t="e">
        <f>#REF!</f>
        <v>#REF!</v>
      </c>
      <c r="I26" s="20" t="e">
        <f>#REF!</f>
        <v>#REF!</v>
      </c>
      <c r="J26" s="21" t="e">
        <f>#REF!</f>
        <v>#REF!</v>
      </c>
    </row>
    <row r="27" spans="1:10" ht="16.5" customHeight="1">
      <c r="A27" s="26" t="s">
        <v>33</v>
      </c>
      <c r="B27" s="27">
        <v>149</v>
      </c>
      <c r="C27" s="27"/>
      <c r="D27" s="33"/>
      <c r="E27" s="33"/>
      <c r="F27" s="29" t="e">
        <f>#REF!</f>
        <v>#REF!</v>
      </c>
      <c r="G27" s="30" t="e">
        <f>#REF!</f>
        <v>#REF!</v>
      </c>
      <c r="H27" s="30" t="e">
        <f>#REF!</f>
        <v>#REF!</v>
      </c>
      <c r="I27" s="31" t="e">
        <f>#REF!</f>
        <v>#REF!</v>
      </c>
      <c r="J27" s="32" t="e">
        <f>#REF!</f>
        <v>#REF!</v>
      </c>
    </row>
    <row r="28" spans="1:10" s="1" customFormat="1" ht="16.5" customHeight="1">
      <c r="A28" s="23" t="s">
        <v>34</v>
      </c>
      <c r="B28" s="24">
        <v>150</v>
      </c>
      <c r="C28" s="24"/>
      <c r="D28" s="25">
        <f>SUM(D29:D33)</f>
        <v>0</v>
      </c>
      <c r="E28" s="25">
        <f>SUM(E29:E33)</f>
        <v>3480210260</v>
      </c>
      <c r="F28" s="18" t="e">
        <f>#REF!</f>
        <v>#REF!</v>
      </c>
      <c r="G28" s="19" t="e">
        <f>#REF!</f>
        <v>#REF!</v>
      </c>
      <c r="H28" s="19" t="e">
        <f>#REF!</f>
        <v>#REF!</v>
      </c>
      <c r="I28" s="20" t="e">
        <f>#REF!</f>
        <v>#REF!</v>
      </c>
      <c r="J28" s="21" t="e">
        <f>#REF!</f>
        <v>#REF!</v>
      </c>
    </row>
    <row r="29" spans="1:10" ht="16.5" customHeight="1">
      <c r="A29" s="26" t="s">
        <v>35</v>
      </c>
      <c r="B29" s="27">
        <v>151</v>
      </c>
      <c r="C29" s="27"/>
      <c r="D29" s="28"/>
      <c r="E29" s="28">
        <v>2950534415</v>
      </c>
      <c r="F29" s="18" t="e">
        <f>#REF!</f>
        <v>#REF!</v>
      </c>
      <c r="G29" s="19" t="e">
        <f>#REF!</f>
        <v>#REF!</v>
      </c>
      <c r="H29" s="19" t="e">
        <f>#REF!</f>
        <v>#REF!</v>
      </c>
      <c r="I29" s="20" t="e">
        <f>#REF!</f>
        <v>#REF!</v>
      </c>
      <c r="J29" s="21" t="e">
        <f>#REF!</f>
        <v>#REF!</v>
      </c>
    </row>
    <row r="30" spans="1:10" ht="16.5" customHeight="1">
      <c r="A30" s="26" t="s">
        <v>36</v>
      </c>
      <c r="B30" s="27">
        <v>152</v>
      </c>
      <c r="C30" s="27"/>
      <c r="D30" s="28"/>
      <c r="E30" s="28">
        <v>529675845</v>
      </c>
      <c r="F30" s="29" t="e">
        <f>#REF!</f>
        <v>#REF!</v>
      </c>
      <c r="G30" s="30" t="e">
        <f>#REF!</f>
        <v>#REF!</v>
      </c>
      <c r="H30" s="30" t="e">
        <f>#REF!</f>
        <v>#REF!</v>
      </c>
      <c r="I30" s="31" t="e">
        <f>#REF!</f>
        <v>#REF!</v>
      </c>
      <c r="J30" s="32" t="e">
        <f>#REF!</f>
        <v>#REF!</v>
      </c>
    </row>
    <row r="31" spans="1:10" ht="16.5" customHeight="1">
      <c r="A31" s="26" t="s">
        <v>37</v>
      </c>
      <c r="B31" s="27">
        <v>153</v>
      </c>
      <c r="C31" s="27"/>
      <c r="D31" s="28"/>
      <c r="E31" s="28"/>
      <c r="F31" s="18" t="e">
        <f>#REF!</f>
        <v>#REF!</v>
      </c>
      <c r="G31" s="19" t="e">
        <f>#REF!</f>
        <v>#REF!</v>
      </c>
      <c r="H31" s="19" t="e">
        <f>#REF!</f>
        <v>#REF!</v>
      </c>
      <c r="I31" s="20" t="e">
        <f>#REF!</f>
        <v>#REF!</v>
      </c>
      <c r="J31" s="21" t="e">
        <f>#REF!</f>
        <v>#REF!</v>
      </c>
    </row>
    <row r="32" spans="1:10" ht="16.5" customHeight="1">
      <c r="A32" s="26" t="s">
        <v>38</v>
      </c>
      <c r="B32" s="27">
        <v>154</v>
      </c>
      <c r="C32" s="27"/>
      <c r="D32" s="28"/>
      <c r="E32" s="28"/>
      <c r="F32" s="18"/>
      <c r="G32" s="19"/>
      <c r="H32" s="19"/>
      <c r="I32" s="20"/>
      <c r="J32" s="21"/>
    </row>
    <row r="33" spans="1:10" ht="16.5" customHeight="1">
      <c r="A33" s="26" t="s">
        <v>39</v>
      </c>
      <c r="B33" s="27">
        <v>155</v>
      </c>
      <c r="C33" s="27"/>
      <c r="D33" s="28"/>
      <c r="E33" s="28"/>
      <c r="F33" s="18" t="e">
        <f>#REF!</f>
        <v>#REF!</v>
      </c>
      <c r="G33" s="19" t="e">
        <f>#REF!</f>
        <v>#REF!</v>
      </c>
      <c r="H33" s="19" t="e">
        <f>#REF!</f>
        <v>#REF!</v>
      </c>
      <c r="I33" s="20" t="e">
        <f>#REF!</f>
        <v>#REF!</v>
      </c>
      <c r="J33" s="21" t="e">
        <f>#REF!</f>
        <v>#REF!</v>
      </c>
    </row>
    <row r="34" spans="1:10" s="22" customFormat="1" ht="16.5" customHeight="1">
      <c r="A34" s="35" t="s">
        <v>40</v>
      </c>
      <c r="B34" s="36">
        <v>200</v>
      </c>
      <c r="C34" s="36"/>
      <c r="D34" s="37">
        <f>D35+D43+D53+D56+D59+D65</f>
        <v>1699973107931</v>
      </c>
      <c r="E34" s="37">
        <f>E35+E43+E53+E56+E59+E65</f>
        <v>1578511597166</v>
      </c>
      <c r="F34" s="18" t="e">
        <f>#REF!</f>
        <v>#REF!</v>
      </c>
      <c r="G34" s="19" t="e">
        <f>#REF!</f>
        <v>#REF!</v>
      </c>
      <c r="H34" s="19" t="e">
        <f>#REF!</f>
        <v>#REF!</v>
      </c>
      <c r="I34" s="20" t="e">
        <f>#REF!</f>
        <v>#REF!</v>
      </c>
      <c r="J34" s="21" t="e">
        <f>#REF!</f>
        <v>#REF!</v>
      </c>
    </row>
    <row r="35" spans="1:10" s="22" customFormat="1" ht="16.5" customHeight="1">
      <c r="A35" s="23" t="s">
        <v>41</v>
      </c>
      <c r="B35" s="24">
        <v>210</v>
      </c>
      <c r="C35" s="24"/>
      <c r="D35" s="38">
        <f>SUM(D36:D42)</f>
        <v>0</v>
      </c>
      <c r="E35" s="38">
        <f>SUM(E36:E42)</f>
        <v>0</v>
      </c>
      <c r="F35" s="18" t="e">
        <f>#REF!</f>
        <v>#REF!</v>
      </c>
      <c r="G35" s="19" t="e">
        <f>#REF!</f>
        <v>#REF!</v>
      </c>
      <c r="H35" s="19" t="e">
        <f>#REF!</f>
        <v>#REF!</v>
      </c>
      <c r="I35" s="20" t="e">
        <f>#REF!</f>
        <v>#REF!</v>
      </c>
      <c r="J35" s="21" t="e">
        <f>#REF!</f>
        <v>#REF!</v>
      </c>
    </row>
    <row r="36" spans="1:10" s="22" customFormat="1" ht="16.5" customHeight="1">
      <c r="A36" s="26" t="s">
        <v>42</v>
      </c>
      <c r="B36" s="27">
        <v>211</v>
      </c>
      <c r="C36" s="27"/>
      <c r="D36" s="39"/>
      <c r="E36" s="39"/>
      <c r="F36" s="18" t="e">
        <f>#REF!</f>
        <v>#REF!</v>
      </c>
      <c r="G36" s="19" t="e">
        <f>#REF!</f>
        <v>#REF!</v>
      </c>
      <c r="H36" s="19" t="e">
        <f>#REF!</f>
        <v>#REF!</v>
      </c>
      <c r="I36" s="20" t="e">
        <f>#REF!</f>
        <v>#REF!</v>
      </c>
      <c r="J36" s="21" t="e">
        <f>#REF!</f>
        <v>#REF!</v>
      </c>
    </row>
    <row r="37" spans="1:10" s="22" customFormat="1" ht="16.5" customHeight="1">
      <c r="A37" s="26" t="s">
        <v>43</v>
      </c>
      <c r="B37" s="27">
        <v>212</v>
      </c>
      <c r="C37" s="27"/>
      <c r="D37" s="39"/>
      <c r="E37" s="39"/>
      <c r="F37" s="18"/>
      <c r="G37" s="19"/>
      <c r="H37" s="19"/>
      <c r="I37" s="20"/>
      <c r="J37" s="21"/>
    </row>
    <row r="38" spans="1:10" s="22" customFormat="1" ht="16.5" customHeight="1">
      <c r="A38" s="26" t="s">
        <v>44</v>
      </c>
      <c r="B38" s="27">
        <v>213</v>
      </c>
      <c r="C38" s="27"/>
      <c r="D38" s="39"/>
      <c r="E38" s="39"/>
      <c r="F38" s="18" t="e">
        <f>#REF!</f>
        <v>#REF!</v>
      </c>
      <c r="G38" s="19" t="e">
        <f>#REF!</f>
        <v>#REF!</v>
      </c>
      <c r="H38" s="19" t="e">
        <f>#REF!</f>
        <v>#REF!</v>
      </c>
      <c r="I38" s="20" t="e">
        <f>#REF!</f>
        <v>#REF!</v>
      </c>
      <c r="J38" s="21" t="e">
        <f>#REF!</f>
        <v>#REF!</v>
      </c>
    </row>
    <row r="39" spans="1:10" s="22" customFormat="1" ht="16.5" customHeight="1">
      <c r="A39" s="26" t="s">
        <v>45</v>
      </c>
      <c r="B39" s="27">
        <v>214</v>
      </c>
      <c r="C39" s="27"/>
      <c r="D39" s="39"/>
      <c r="E39" s="39"/>
      <c r="F39" s="18" t="e">
        <f>#REF!</f>
        <v>#REF!</v>
      </c>
      <c r="G39" s="19" t="e">
        <f>#REF!</f>
        <v>#REF!</v>
      </c>
      <c r="H39" s="19" t="e">
        <f>#REF!</f>
        <v>#REF!</v>
      </c>
      <c r="I39" s="20" t="e">
        <f>#REF!</f>
        <v>#REF!</v>
      </c>
      <c r="J39" s="21" t="e">
        <f>#REF!</f>
        <v>#REF!</v>
      </c>
    </row>
    <row r="40" spans="1:10" s="22" customFormat="1" ht="16.5" customHeight="1">
      <c r="A40" s="26" t="s">
        <v>46</v>
      </c>
      <c r="B40" s="27">
        <v>215</v>
      </c>
      <c r="C40" s="27"/>
      <c r="D40" s="39"/>
      <c r="E40" s="39"/>
      <c r="F40" s="18" t="e">
        <f>#REF!</f>
        <v>#REF!</v>
      </c>
      <c r="G40" s="19" t="e">
        <f>#REF!</f>
        <v>#REF!</v>
      </c>
      <c r="H40" s="19" t="e">
        <f>#REF!</f>
        <v>#REF!</v>
      </c>
      <c r="I40" s="20" t="e">
        <f>#REF!</f>
        <v>#REF!</v>
      </c>
      <c r="J40" s="21" t="e">
        <f>#REF!</f>
        <v>#REF!</v>
      </c>
    </row>
    <row r="41" spans="1:10" s="22" customFormat="1" ht="16.5" customHeight="1">
      <c r="A41" s="26" t="s">
        <v>47</v>
      </c>
      <c r="B41" s="27">
        <v>216</v>
      </c>
      <c r="C41" s="27"/>
      <c r="D41" s="39"/>
      <c r="E41" s="39"/>
      <c r="F41" s="18"/>
      <c r="G41" s="19"/>
      <c r="H41" s="19"/>
      <c r="I41" s="20"/>
      <c r="J41" s="21"/>
    </row>
    <row r="42" spans="1:10" s="40" customFormat="1" ht="16.5" customHeight="1">
      <c r="A42" s="26" t="s">
        <v>48</v>
      </c>
      <c r="B42" s="27">
        <v>219</v>
      </c>
      <c r="C42" s="27"/>
      <c r="D42" s="34"/>
      <c r="E42" s="39"/>
      <c r="F42" s="29" t="e">
        <f>#REF!</f>
        <v>#REF!</v>
      </c>
      <c r="G42" s="30" t="e">
        <f>#REF!</f>
        <v>#REF!</v>
      </c>
      <c r="H42" s="30" t="e">
        <f>#REF!</f>
        <v>#REF!</v>
      </c>
      <c r="I42" s="31" t="e">
        <f>#REF!</f>
        <v>#REF!</v>
      </c>
      <c r="J42" s="32" t="e">
        <f>#REF!</f>
        <v>#REF!</v>
      </c>
    </row>
    <row r="43" spans="1:10" s="1" customFormat="1" ht="16.5" customHeight="1">
      <c r="A43" s="41" t="s">
        <v>49</v>
      </c>
      <c r="B43" s="42">
        <v>220</v>
      </c>
      <c r="C43" s="42"/>
      <c r="D43" s="43">
        <f>D44+D50</f>
        <v>55852795366</v>
      </c>
      <c r="E43" s="43">
        <f>E44+E50</f>
        <v>62494065512</v>
      </c>
      <c r="F43" s="29" t="e">
        <f>#REF!</f>
        <v>#REF!</v>
      </c>
      <c r="G43" s="30" t="e">
        <f>#REF!</f>
        <v>#REF!</v>
      </c>
      <c r="H43" s="30" t="e">
        <f>#REF!</f>
        <v>#REF!</v>
      </c>
      <c r="I43" s="31" t="e">
        <f>#REF!</f>
        <v>#REF!</v>
      </c>
      <c r="J43" s="32" t="e">
        <f>#REF!</f>
        <v>#REF!</v>
      </c>
    </row>
    <row r="44" spans="1:10" ht="16.5" customHeight="1">
      <c r="A44" s="44" t="s">
        <v>50</v>
      </c>
      <c r="B44" s="45">
        <v>221</v>
      </c>
      <c r="C44" s="45"/>
      <c r="D44" s="46">
        <f>D45+D46</f>
        <v>55852795366</v>
      </c>
      <c r="E44" s="46">
        <f>E45+E46</f>
        <v>62494065512</v>
      </c>
      <c r="F44" s="29" t="e">
        <f>#REF!</f>
        <v>#REF!</v>
      </c>
      <c r="G44" s="30" t="e">
        <f>#REF!</f>
        <v>#REF!</v>
      </c>
      <c r="H44" s="30" t="e">
        <f>#REF!</f>
        <v>#REF!</v>
      </c>
      <c r="I44" s="31" t="e">
        <f>#REF!</f>
        <v>#REF!</v>
      </c>
      <c r="J44" s="32" t="e">
        <f>#REF!</f>
        <v>#REF!</v>
      </c>
    </row>
    <row r="45" spans="1:10" ht="16.5" customHeight="1">
      <c r="A45" s="26" t="s">
        <v>51</v>
      </c>
      <c r="B45" s="27">
        <v>222</v>
      </c>
      <c r="C45" s="27"/>
      <c r="D45" s="28">
        <v>200510544493</v>
      </c>
      <c r="E45" s="28">
        <v>206020816099</v>
      </c>
      <c r="F45" s="29" t="e">
        <f>#REF!</f>
        <v>#REF!</v>
      </c>
      <c r="G45" s="30" t="e">
        <f>#REF!</f>
        <v>#REF!</v>
      </c>
      <c r="H45" s="30" t="e">
        <f>#REF!</f>
        <v>#REF!</v>
      </c>
      <c r="I45" s="31" t="e">
        <f>#REF!</f>
        <v>#REF!</v>
      </c>
      <c r="J45" s="32" t="e">
        <f>#REF!</f>
        <v>#REF!</v>
      </c>
    </row>
    <row r="46" spans="1:10" ht="16.5" customHeight="1">
      <c r="A46" s="26" t="s">
        <v>52</v>
      </c>
      <c r="B46" s="27">
        <v>223</v>
      </c>
      <c r="C46" s="27"/>
      <c r="D46" s="34">
        <f>-144657749127</f>
        <v>-144657749127</v>
      </c>
      <c r="E46" s="34">
        <f>-143526750587</f>
        <v>-143526750587</v>
      </c>
      <c r="F46" s="18" t="e">
        <f>#REF!</f>
        <v>#REF!</v>
      </c>
      <c r="G46" s="19" t="e">
        <f>#REF!</f>
        <v>#REF!</v>
      </c>
      <c r="H46" s="19" t="e">
        <f>#REF!</f>
        <v>#REF!</v>
      </c>
      <c r="I46" s="20" t="e">
        <f>#REF!</f>
        <v>#REF!</v>
      </c>
      <c r="J46" s="21" t="e">
        <f>#REF!</f>
        <v>#REF!</v>
      </c>
    </row>
    <row r="47" spans="1:10" ht="16.5" customHeight="1">
      <c r="A47" s="47" t="s">
        <v>53</v>
      </c>
      <c r="B47" s="48">
        <v>224</v>
      </c>
      <c r="C47" s="48"/>
      <c r="D47" s="49"/>
      <c r="E47" s="49"/>
      <c r="F47" s="18" t="e">
        <f>#REF!</f>
        <v>#REF!</v>
      </c>
      <c r="G47" s="19" t="e">
        <f>#REF!</f>
        <v>#REF!</v>
      </c>
      <c r="H47" s="19" t="e">
        <f>#REF!</f>
        <v>#REF!</v>
      </c>
      <c r="I47" s="20" t="e">
        <f>#REF!</f>
        <v>#REF!</v>
      </c>
      <c r="J47" s="21" t="e">
        <f>#REF!</f>
        <v>#REF!</v>
      </c>
    </row>
    <row r="48" spans="1:10" ht="16.5" customHeight="1">
      <c r="A48" s="26" t="s">
        <v>51</v>
      </c>
      <c r="B48" s="27">
        <v>225</v>
      </c>
      <c r="C48" s="27"/>
      <c r="D48" s="28"/>
      <c r="E48" s="28"/>
      <c r="F48" s="29" t="e">
        <f>#REF!</f>
        <v>#REF!</v>
      </c>
      <c r="G48" s="30" t="e">
        <f>#REF!</f>
        <v>#REF!</v>
      </c>
      <c r="H48" s="30" t="e">
        <f>#REF!</f>
        <v>#REF!</v>
      </c>
      <c r="I48" s="31" t="e">
        <f>#REF!</f>
        <v>#REF!</v>
      </c>
      <c r="J48" s="32" t="e">
        <f>#REF!</f>
        <v>#REF!</v>
      </c>
    </row>
    <row r="49" spans="1:10" ht="16.5" customHeight="1">
      <c r="A49" s="26" t="s">
        <v>52</v>
      </c>
      <c r="B49" s="27">
        <v>226</v>
      </c>
      <c r="C49" s="27"/>
      <c r="D49" s="28"/>
      <c r="E49" s="28"/>
      <c r="F49" s="18" t="e">
        <f>#REF!</f>
        <v>#REF!</v>
      </c>
      <c r="G49" s="19" t="e">
        <f>#REF!</f>
        <v>#REF!</v>
      </c>
      <c r="H49" s="19" t="e">
        <f>#REF!</f>
        <v>#REF!</v>
      </c>
      <c r="I49" s="20" t="e">
        <f>#REF!</f>
        <v>#REF!</v>
      </c>
      <c r="J49" s="21" t="e">
        <f>#REF!</f>
        <v>#REF!</v>
      </c>
    </row>
    <row r="50" spans="1:10" ht="16.5" customHeight="1">
      <c r="A50" s="26" t="s">
        <v>54</v>
      </c>
      <c r="B50" s="27">
        <v>227</v>
      </c>
      <c r="C50" s="27"/>
      <c r="D50" s="28">
        <f>D51+D52</f>
        <v>0</v>
      </c>
      <c r="E50" s="28">
        <f>E51+E52</f>
        <v>0</v>
      </c>
      <c r="F50" s="18" t="e">
        <f>#REF!</f>
        <v>#REF!</v>
      </c>
      <c r="G50" s="19" t="e">
        <f>#REF!</f>
        <v>#REF!</v>
      </c>
      <c r="H50" s="19" t="e">
        <f>#REF!</f>
        <v>#REF!</v>
      </c>
      <c r="I50" s="20" t="e">
        <f>#REF!</f>
        <v>#REF!</v>
      </c>
      <c r="J50" s="21" t="e">
        <f>#REF!</f>
        <v>#REF!</v>
      </c>
    </row>
    <row r="51" spans="1:10" ht="16.5" customHeight="1">
      <c r="A51" s="26" t="s">
        <v>51</v>
      </c>
      <c r="B51" s="27">
        <v>228</v>
      </c>
      <c r="C51" s="27"/>
      <c r="D51" s="28">
        <v>80000000</v>
      </c>
      <c r="E51" s="28">
        <v>80000000</v>
      </c>
      <c r="F51" s="18" t="e">
        <f>#REF!</f>
        <v>#REF!</v>
      </c>
      <c r="G51" s="19" t="e">
        <f>#REF!</f>
        <v>#REF!</v>
      </c>
      <c r="H51" s="19" t="e">
        <f>#REF!</f>
        <v>#REF!</v>
      </c>
      <c r="I51" s="20" t="e">
        <f>#REF!</f>
        <v>#REF!</v>
      </c>
      <c r="J51" s="21" t="e">
        <f>#REF!</f>
        <v>#REF!</v>
      </c>
    </row>
    <row r="52" spans="1:10" ht="16.5" customHeight="1">
      <c r="A52" s="26" t="s">
        <v>52</v>
      </c>
      <c r="B52" s="27">
        <v>229</v>
      </c>
      <c r="C52" s="27"/>
      <c r="D52" s="34">
        <f>-80000000</f>
        <v>-80000000</v>
      </c>
      <c r="E52" s="34">
        <f>-80000000</f>
        <v>-80000000</v>
      </c>
      <c r="F52" s="29" t="e">
        <f>#REF!</f>
        <v>#REF!</v>
      </c>
      <c r="G52" s="30" t="e">
        <f>#REF!</f>
        <v>#REF!</v>
      </c>
      <c r="H52" s="30" t="e">
        <f>#REF!</f>
        <v>#REF!</v>
      </c>
      <c r="I52" s="31" t="e">
        <f>#REF!</f>
        <v>#REF!</v>
      </c>
      <c r="J52" s="32" t="e">
        <f>#REF!</f>
        <v>#REF!</v>
      </c>
    </row>
    <row r="53" spans="1:10" ht="16.5" customHeight="1">
      <c r="A53" s="23" t="s">
        <v>55</v>
      </c>
      <c r="B53" s="24">
        <v>230</v>
      </c>
      <c r="C53" s="27"/>
      <c r="D53" s="25"/>
      <c r="E53" s="25">
        <f>E54+E55</f>
        <v>0</v>
      </c>
      <c r="F53" s="29" t="e">
        <f>#REF!</f>
        <v>#REF!</v>
      </c>
      <c r="G53" s="30" t="e">
        <f>#REF!</f>
        <v>#REF!</v>
      </c>
      <c r="H53" s="30" t="e">
        <f>#REF!</f>
        <v>#REF!</v>
      </c>
      <c r="I53" s="31" t="e">
        <f>#REF!</f>
        <v>#REF!</v>
      </c>
      <c r="J53" s="32" t="e">
        <f>#REF!</f>
        <v>#REF!</v>
      </c>
    </row>
    <row r="54" spans="1:10" ht="16.5" customHeight="1">
      <c r="A54" s="50" t="s">
        <v>56</v>
      </c>
      <c r="B54" s="27">
        <v>231</v>
      </c>
      <c r="C54" s="27"/>
      <c r="D54" s="28"/>
      <c r="E54" s="28"/>
      <c r="F54" s="29" t="e">
        <f>#REF!</f>
        <v>#REF!</v>
      </c>
      <c r="G54" s="30" t="e">
        <f>#REF!</f>
        <v>#REF!</v>
      </c>
      <c r="H54" s="30" t="e">
        <f>#REF!</f>
        <v>#REF!</v>
      </c>
      <c r="I54" s="31" t="e">
        <f>#REF!</f>
        <v>#REF!</v>
      </c>
      <c r="J54" s="32" t="e">
        <f>#REF!</f>
        <v>#REF!</v>
      </c>
    </row>
    <row r="55" spans="1:10" ht="16.5" customHeight="1">
      <c r="A55" s="50" t="s">
        <v>57</v>
      </c>
      <c r="B55" s="27">
        <v>232</v>
      </c>
      <c r="C55" s="27"/>
      <c r="D55" s="28"/>
      <c r="E55" s="28"/>
      <c r="F55" s="29" t="e">
        <f>#REF!</f>
        <v>#REF!</v>
      </c>
      <c r="G55" s="30" t="e">
        <f>#REF!</f>
        <v>#REF!</v>
      </c>
      <c r="H55" s="30" t="e">
        <f>#REF!</f>
        <v>#REF!</v>
      </c>
      <c r="I55" s="31" t="e">
        <f>#REF!</f>
        <v>#REF!</v>
      </c>
      <c r="J55" s="32" t="e">
        <f>#REF!</f>
        <v>#REF!</v>
      </c>
    </row>
    <row r="56" spans="1:10" ht="16.5" customHeight="1">
      <c r="A56" s="51" t="s">
        <v>58</v>
      </c>
      <c r="B56" s="24">
        <v>240</v>
      </c>
      <c r="C56" s="27"/>
      <c r="D56" s="25">
        <f>D57+D58</f>
        <v>478615763057</v>
      </c>
      <c r="E56" s="25">
        <f>E57+E58</f>
        <v>443305756634</v>
      </c>
      <c r="F56" s="29"/>
      <c r="G56" s="30"/>
      <c r="H56" s="30"/>
      <c r="I56" s="31"/>
      <c r="J56" s="32"/>
    </row>
    <row r="57" spans="1:10" ht="16.5" customHeight="1">
      <c r="A57" s="26" t="s">
        <v>59</v>
      </c>
      <c r="B57" s="27">
        <v>241</v>
      </c>
      <c r="C57" s="27"/>
      <c r="D57" s="28"/>
      <c r="E57" s="28"/>
      <c r="F57" s="29"/>
      <c r="G57" s="30"/>
      <c r="H57" s="30"/>
      <c r="I57" s="31"/>
      <c r="J57" s="32"/>
    </row>
    <row r="58" spans="1:10" ht="16.5" customHeight="1">
      <c r="A58" s="26" t="s">
        <v>60</v>
      </c>
      <c r="B58" s="27">
        <v>242</v>
      </c>
      <c r="C58" s="27"/>
      <c r="D58" s="28">
        <v>478615763057</v>
      </c>
      <c r="E58" s="28">
        <v>443305756634</v>
      </c>
      <c r="F58" s="29"/>
      <c r="G58" s="30"/>
      <c r="H58" s="30"/>
      <c r="I58" s="31"/>
      <c r="J58" s="32"/>
    </row>
    <row r="59" spans="1:10" s="1" customFormat="1" ht="16.5" customHeight="1">
      <c r="A59" s="51" t="s">
        <v>61</v>
      </c>
      <c r="B59" s="24">
        <v>250</v>
      </c>
      <c r="C59" s="27"/>
      <c r="D59" s="25">
        <f>SUM(D60:D63)</f>
        <v>1158288044124</v>
      </c>
      <c r="E59" s="25">
        <f>SUM(E60:E63)</f>
        <v>1066147312258</v>
      </c>
      <c r="F59" s="29" t="e">
        <f>#REF!</f>
        <v>#REF!</v>
      </c>
      <c r="G59" s="30" t="e">
        <f>#REF!</f>
        <v>#REF!</v>
      </c>
      <c r="H59" s="30" t="e">
        <f>#REF!</f>
        <v>#REF!</v>
      </c>
      <c r="I59" s="31" t="e">
        <f>#REF!</f>
        <v>#REF!</v>
      </c>
      <c r="J59" s="32" t="e">
        <f>#REF!</f>
        <v>#REF!</v>
      </c>
    </row>
    <row r="60" spans="1:10" ht="16.5" customHeight="1">
      <c r="A60" s="26" t="s">
        <v>62</v>
      </c>
      <c r="B60" s="27">
        <v>251</v>
      </c>
      <c r="C60" s="27"/>
      <c r="D60" s="28">
        <v>1121539988134</v>
      </c>
      <c r="E60" s="28">
        <v>1028139988134</v>
      </c>
      <c r="F60" s="29" t="e">
        <f>#REF!</f>
        <v>#REF!</v>
      </c>
      <c r="G60" s="30" t="e">
        <f>#REF!</f>
        <v>#REF!</v>
      </c>
      <c r="H60" s="30" t="e">
        <f>#REF!</f>
        <v>#REF!</v>
      </c>
      <c r="I60" s="31" t="e">
        <f>#REF!</f>
        <v>#REF!</v>
      </c>
      <c r="J60" s="32" t="e">
        <f>#REF!</f>
        <v>#REF!</v>
      </c>
    </row>
    <row r="61" spans="1:10" ht="16.5" customHeight="1">
      <c r="A61" s="26" t="s">
        <v>63</v>
      </c>
      <c r="B61" s="27">
        <v>252</v>
      </c>
      <c r="C61" s="27"/>
      <c r="D61" s="28"/>
      <c r="E61" s="28"/>
      <c r="F61" s="29" t="e">
        <f>#REF!</f>
        <v>#REF!</v>
      </c>
      <c r="G61" s="30" t="e">
        <f>#REF!</f>
        <v>#REF!</v>
      </c>
      <c r="H61" s="30" t="e">
        <f>#REF!</f>
        <v>#REF!</v>
      </c>
      <c r="I61" s="31" t="e">
        <f>#REF!</f>
        <v>#REF!</v>
      </c>
      <c r="J61" s="32" t="e">
        <f>#REF!</f>
        <v>#REF!</v>
      </c>
    </row>
    <row r="62" spans="1:10" ht="16.5" customHeight="1">
      <c r="A62" s="26" t="s">
        <v>64</v>
      </c>
      <c r="B62" s="27">
        <v>253</v>
      </c>
      <c r="C62" s="27"/>
      <c r="D62" s="52">
        <v>38007324124</v>
      </c>
      <c r="E62" s="28">
        <v>38007324124</v>
      </c>
      <c r="F62" s="29" t="e">
        <f>#REF!</f>
        <v>#REF!</v>
      </c>
      <c r="G62" s="30" t="e">
        <f>#REF!</f>
        <v>#REF!</v>
      </c>
      <c r="H62" s="30" t="e">
        <f>#REF!</f>
        <v>#REF!</v>
      </c>
      <c r="I62" s="31" t="e">
        <f>#REF!</f>
        <v>#REF!</v>
      </c>
      <c r="J62" s="32" t="e">
        <f>#REF!</f>
        <v>#REF!</v>
      </c>
    </row>
    <row r="63" spans="1:10" ht="16.5" customHeight="1">
      <c r="A63" s="26" t="s">
        <v>65</v>
      </c>
      <c r="B63" s="27">
        <v>254</v>
      </c>
      <c r="C63" s="27"/>
      <c r="D63" s="34">
        <f>-1259268134</f>
        <v>-1259268134</v>
      </c>
      <c r="E63" s="34"/>
      <c r="F63" s="29" t="e">
        <f>#REF!</f>
        <v>#REF!</v>
      </c>
      <c r="G63" s="30" t="e">
        <f>#REF!</f>
        <v>#REF!</v>
      </c>
      <c r="H63" s="30" t="e">
        <f>#REF!</f>
        <v>#REF!</v>
      </c>
      <c r="I63" s="31" t="e">
        <f>#REF!</f>
        <v>#REF!</v>
      </c>
      <c r="J63" s="32" t="e">
        <f>#REF!</f>
        <v>#REF!</v>
      </c>
    </row>
    <row r="64" spans="1:10" ht="16.5" customHeight="1">
      <c r="A64" s="26" t="s">
        <v>66</v>
      </c>
      <c r="B64" s="27">
        <v>255</v>
      </c>
      <c r="C64" s="27"/>
      <c r="D64" s="34"/>
      <c r="E64" s="52"/>
      <c r="F64" s="29"/>
      <c r="G64" s="30"/>
      <c r="H64" s="30"/>
      <c r="I64" s="31"/>
      <c r="J64" s="32"/>
    </row>
    <row r="65" spans="1:10" s="1" customFormat="1" ht="16.5" customHeight="1">
      <c r="A65" s="51" t="s">
        <v>67</v>
      </c>
      <c r="B65" s="24">
        <v>260</v>
      </c>
      <c r="C65" s="24"/>
      <c r="D65" s="25">
        <f>SUM(D66:D69)</f>
        <v>7216505384</v>
      </c>
      <c r="E65" s="25">
        <f>SUM(E66:E69)</f>
        <v>6564462762</v>
      </c>
      <c r="F65" s="29" t="e">
        <f>#REF!</f>
        <v>#REF!</v>
      </c>
      <c r="G65" s="30" t="e">
        <f>#REF!</f>
        <v>#REF!</v>
      </c>
      <c r="H65" s="30" t="e">
        <f>#REF!</f>
        <v>#REF!</v>
      </c>
      <c r="I65" s="31" t="e">
        <f>#REF!</f>
        <v>#REF!</v>
      </c>
      <c r="J65" s="32" t="e">
        <f>#REF!</f>
        <v>#REF!</v>
      </c>
    </row>
    <row r="66" spans="1:10" ht="16.5" customHeight="1">
      <c r="A66" s="26" t="s">
        <v>68</v>
      </c>
      <c r="B66" s="27">
        <v>261</v>
      </c>
      <c r="C66" s="27"/>
      <c r="D66" s="28">
        <v>7216505384</v>
      </c>
      <c r="E66" s="28">
        <v>6564462762</v>
      </c>
      <c r="F66" s="29" t="e">
        <f>#REF!</f>
        <v>#REF!</v>
      </c>
      <c r="G66" s="30" t="e">
        <f>#REF!</f>
        <v>#REF!</v>
      </c>
      <c r="H66" s="30" t="e">
        <f>#REF!</f>
        <v>#REF!</v>
      </c>
      <c r="I66" s="31" t="e">
        <f>#REF!</f>
        <v>#REF!</v>
      </c>
      <c r="J66" s="32" t="e">
        <f>#REF!</f>
        <v>#REF!</v>
      </c>
    </row>
    <row r="67" spans="1:10" ht="16.5" customHeight="1">
      <c r="A67" s="26" t="s">
        <v>69</v>
      </c>
      <c r="B67" s="27">
        <v>262</v>
      </c>
      <c r="C67" s="27"/>
      <c r="D67" s="28"/>
      <c r="E67" s="28"/>
      <c r="F67" s="29" t="e">
        <f>#REF!</f>
        <v>#REF!</v>
      </c>
      <c r="G67" s="30" t="e">
        <f>#REF!</f>
        <v>#REF!</v>
      </c>
      <c r="H67" s="30" t="e">
        <f>#REF!</f>
        <v>#REF!</v>
      </c>
      <c r="I67" s="31" t="e">
        <f>#REF!</f>
        <v>#REF!</v>
      </c>
      <c r="J67" s="32" t="e">
        <f>#REF!</f>
        <v>#REF!</v>
      </c>
    </row>
    <row r="68" spans="1:10" ht="16.5" customHeight="1">
      <c r="A68" s="26" t="s">
        <v>70</v>
      </c>
      <c r="B68" s="53">
        <v>263</v>
      </c>
      <c r="C68" s="53"/>
      <c r="D68" s="52"/>
      <c r="E68" s="52"/>
      <c r="F68" s="29"/>
      <c r="G68" s="30"/>
      <c r="H68" s="30"/>
      <c r="I68" s="31"/>
      <c r="J68" s="32"/>
    </row>
    <row r="69" spans="1:10" ht="16.5" customHeight="1">
      <c r="A69" s="54" t="s">
        <v>71</v>
      </c>
      <c r="B69" s="53">
        <v>268</v>
      </c>
      <c r="C69" s="53"/>
      <c r="D69" s="52"/>
      <c r="E69" s="52"/>
      <c r="F69" s="29" t="e">
        <f>#REF!</f>
        <v>#REF!</v>
      </c>
      <c r="G69" s="30" t="e">
        <f>#REF!</f>
        <v>#REF!</v>
      </c>
      <c r="H69" s="30" t="e">
        <f>#REF!</f>
        <v>#REF!</v>
      </c>
      <c r="I69" s="31" t="e">
        <f>#REF!</f>
        <v>#REF!</v>
      </c>
      <c r="J69" s="32" t="e">
        <f>#REF!</f>
        <v>#REF!</v>
      </c>
    </row>
    <row r="70" spans="1:10" ht="16.5" customHeight="1">
      <c r="A70" s="55" t="s">
        <v>72</v>
      </c>
      <c r="B70" s="56">
        <v>270</v>
      </c>
      <c r="C70" s="56"/>
      <c r="D70" s="57">
        <f>D8+D34</f>
        <v>1821861737530</v>
      </c>
      <c r="E70" s="57">
        <f>E8+E34</f>
        <v>1683791280498</v>
      </c>
      <c r="F70" s="18" t="e">
        <f>#REF!</f>
        <v>#REF!</v>
      </c>
      <c r="G70" s="19" t="e">
        <f>#REF!</f>
        <v>#REF!</v>
      </c>
      <c r="H70" s="19" t="e">
        <f>#REF!</f>
        <v>#REF!</v>
      </c>
      <c r="I70" s="20" t="e">
        <f>#REF!</f>
        <v>#REF!</v>
      </c>
      <c r="J70" s="21" t="e">
        <f>#REF!</f>
        <v>#REF!</v>
      </c>
    </row>
    <row r="71" spans="1:10" ht="16.5" customHeight="1">
      <c r="A71" s="58" t="s">
        <v>73</v>
      </c>
      <c r="B71" s="58"/>
      <c r="C71" s="58"/>
      <c r="D71" s="58"/>
      <c r="E71" s="58"/>
      <c r="F71" s="18" t="e">
        <f>#REF!</f>
        <v>#REF!</v>
      </c>
      <c r="G71" s="19" t="e">
        <f>#REF!</f>
        <v>#REF!</v>
      </c>
      <c r="H71" s="19" t="e">
        <f>#REF!</f>
        <v>#REF!</v>
      </c>
      <c r="I71" s="20" t="e">
        <f>#REF!</f>
        <v>#REF!</v>
      </c>
      <c r="J71" s="21" t="e">
        <f>#REF!</f>
        <v>#REF!</v>
      </c>
    </row>
    <row r="72" spans="1:10" ht="16.5" customHeight="1">
      <c r="A72" s="15" t="s">
        <v>74</v>
      </c>
      <c r="B72" s="16">
        <v>300</v>
      </c>
      <c r="C72" s="16"/>
      <c r="D72" s="59">
        <f>D73+D88</f>
        <v>368359813975</v>
      </c>
      <c r="E72" s="59">
        <f>E73+E88</f>
        <v>229643767228</v>
      </c>
      <c r="F72" s="18" t="e">
        <f>#REF!</f>
        <v>#REF!</v>
      </c>
      <c r="G72" s="19" t="e">
        <f>#REF!</f>
        <v>#REF!</v>
      </c>
      <c r="H72" s="19" t="e">
        <f>#REF!</f>
        <v>#REF!</v>
      </c>
      <c r="I72" s="20" t="e">
        <f>#REF!</f>
        <v>#REF!</v>
      </c>
      <c r="J72" s="21" t="e">
        <f>#REF!</f>
        <v>#REF!</v>
      </c>
    </row>
    <row r="73" spans="1:10" ht="16.5" customHeight="1">
      <c r="A73" s="23" t="s">
        <v>75</v>
      </c>
      <c r="B73" s="24">
        <v>310</v>
      </c>
      <c r="C73" s="24"/>
      <c r="D73" s="25">
        <f>SUM(D74:D87)</f>
        <v>128919748468</v>
      </c>
      <c r="E73" s="25">
        <f>SUM(E74:E87)</f>
        <v>100281919028</v>
      </c>
      <c r="F73" s="29" t="e">
        <f>#REF!</f>
        <v>#REF!</v>
      </c>
      <c r="G73" s="30" t="e">
        <f>#REF!</f>
        <v>#REF!</v>
      </c>
      <c r="H73" s="30" t="e">
        <f>#REF!</f>
        <v>#REF!</v>
      </c>
      <c r="I73" s="31" t="e">
        <f>#REF!</f>
        <v>#REF!</v>
      </c>
      <c r="J73" s="32" t="e">
        <f>#REF!</f>
        <v>#REF!</v>
      </c>
    </row>
    <row r="74" spans="1:10" ht="16.5" customHeight="1">
      <c r="A74" s="26" t="s">
        <v>76</v>
      </c>
      <c r="B74" s="27">
        <v>311</v>
      </c>
      <c r="C74" s="27"/>
      <c r="D74" s="28">
        <v>6338471087</v>
      </c>
      <c r="E74" s="28">
        <v>4147456582</v>
      </c>
      <c r="F74" s="18" t="e">
        <f>#REF!</f>
        <v>#REF!</v>
      </c>
      <c r="G74" s="19" t="e">
        <f>#REF!</f>
        <v>#REF!</v>
      </c>
      <c r="H74" s="19" t="e">
        <f>#REF!</f>
        <v>#REF!</v>
      </c>
      <c r="I74" s="20" t="e">
        <f>#REF!</f>
        <v>#REF!</v>
      </c>
      <c r="J74" s="21" t="e">
        <f>#REF!</f>
        <v>#REF!</v>
      </c>
    </row>
    <row r="75" spans="1:10" ht="16.5" customHeight="1">
      <c r="A75" s="26" t="s">
        <v>77</v>
      </c>
      <c r="B75" s="27">
        <v>312</v>
      </c>
      <c r="C75" s="27"/>
      <c r="D75" s="28">
        <v>21514808047</v>
      </c>
      <c r="E75" s="28">
        <v>385698495</v>
      </c>
      <c r="F75" s="18" t="e">
        <f>#REF!</f>
        <v>#REF!</v>
      </c>
      <c r="G75" s="19" t="e">
        <f>#REF!</f>
        <v>#REF!</v>
      </c>
      <c r="H75" s="19" t="e">
        <f>#REF!</f>
        <v>#REF!</v>
      </c>
      <c r="I75" s="20" t="e">
        <f>#REF!</f>
        <v>#REF!</v>
      </c>
      <c r="J75" s="21" t="e">
        <f>#REF!</f>
        <v>#REF!</v>
      </c>
    </row>
    <row r="76" spans="1:10" ht="16.5" customHeight="1">
      <c r="A76" s="26" t="s">
        <v>78</v>
      </c>
      <c r="B76" s="27">
        <v>313</v>
      </c>
      <c r="C76" s="27"/>
      <c r="D76" s="28">
        <v>4359286526</v>
      </c>
      <c r="E76" s="28">
        <v>457405456</v>
      </c>
      <c r="F76" s="18" t="e">
        <f>#REF!</f>
        <v>#REF!</v>
      </c>
      <c r="G76" s="19" t="e">
        <f>#REF!</f>
        <v>#REF!</v>
      </c>
      <c r="H76" s="19" t="e">
        <f>#REF!</f>
        <v>#REF!</v>
      </c>
      <c r="I76" s="20" t="e">
        <f>#REF!</f>
        <v>#REF!</v>
      </c>
      <c r="J76" s="21" t="e">
        <f>#REF!</f>
        <v>#REF!</v>
      </c>
    </row>
    <row r="77" spans="1:10" ht="16.5" customHeight="1">
      <c r="A77" s="26" t="s">
        <v>79</v>
      </c>
      <c r="B77" s="27">
        <v>314</v>
      </c>
      <c r="C77" s="27"/>
      <c r="D77" s="28">
        <v>13946017174</v>
      </c>
      <c r="E77" s="28">
        <v>10371195855</v>
      </c>
      <c r="F77" s="18" t="e">
        <f>#REF!</f>
        <v>#REF!</v>
      </c>
      <c r="G77" s="19" t="e">
        <f>#REF!</f>
        <v>#REF!</v>
      </c>
      <c r="H77" s="19" t="e">
        <f>#REF!</f>
        <v>#REF!</v>
      </c>
      <c r="I77" s="20" t="e">
        <f>#REF!</f>
        <v>#REF!</v>
      </c>
      <c r="J77" s="21" t="e">
        <f>#REF!</f>
        <v>#REF!</v>
      </c>
    </row>
    <row r="78" spans="1:10" ht="16.5" customHeight="1">
      <c r="A78" s="26" t="s">
        <v>80</v>
      </c>
      <c r="B78" s="27">
        <v>315</v>
      </c>
      <c r="C78" s="27"/>
      <c r="D78" s="28">
        <v>817219457</v>
      </c>
      <c r="E78" s="28">
        <v>1259564986</v>
      </c>
      <c r="F78" s="18" t="e">
        <f>#REF!</f>
        <v>#REF!</v>
      </c>
      <c r="G78" s="19" t="e">
        <f>#REF!</f>
        <v>#REF!</v>
      </c>
      <c r="H78" s="19" t="e">
        <f>#REF!</f>
        <v>#REF!</v>
      </c>
      <c r="I78" s="20" t="e">
        <f>#REF!</f>
        <v>#REF!</v>
      </c>
      <c r="J78" s="21" t="e">
        <f>#REF!</f>
        <v>#REF!</v>
      </c>
    </row>
    <row r="79" spans="1:10" ht="16.5" customHeight="1">
      <c r="A79" s="26" t="s">
        <v>81</v>
      </c>
      <c r="B79" s="27">
        <v>316</v>
      </c>
      <c r="C79" s="27"/>
      <c r="D79" s="28"/>
      <c r="E79" s="28"/>
      <c r="F79" s="18" t="e">
        <f>#REF!</f>
        <v>#REF!</v>
      </c>
      <c r="G79" s="19" t="e">
        <f>#REF!</f>
        <v>#REF!</v>
      </c>
      <c r="H79" s="19" t="e">
        <f>#REF!</f>
        <v>#REF!</v>
      </c>
      <c r="I79" s="20" t="e">
        <f>#REF!</f>
        <v>#REF!</v>
      </c>
      <c r="J79" s="21" t="e">
        <f>#REF!</f>
        <v>#REF!</v>
      </c>
    </row>
    <row r="80" spans="1:10" ht="16.5" customHeight="1">
      <c r="A80" s="26" t="s">
        <v>82</v>
      </c>
      <c r="B80" s="27">
        <v>317</v>
      </c>
      <c r="C80" s="27"/>
      <c r="D80" s="28"/>
      <c r="E80" s="28"/>
      <c r="F80" s="18" t="e">
        <f>#REF!</f>
        <v>#REF!</v>
      </c>
      <c r="G80" s="19" t="e">
        <f>#REF!</f>
        <v>#REF!</v>
      </c>
      <c r="H80" s="19" t="e">
        <f>#REF!</f>
        <v>#REF!</v>
      </c>
      <c r="I80" s="20" t="e">
        <f>#REF!</f>
        <v>#REF!</v>
      </c>
      <c r="J80" s="21" t="e">
        <f>#REF!</f>
        <v>#REF!</v>
      </c>
    </row>
    <row r="81" spans="1:10" ht="16.5" customHeight="1">
      <c r="A81" s="26" t="s">
        <v>83</v>
      </c>
      <c r="B81" s="27">
        <v>318</v>
      </c>
      <c r="C81" s="27"/>
      <c r="D81" s="28"/>
      <c r="E81" s="28"/>
      <c r="F81" s="18" t="e">
        <f>#REF!</f>
        <v>#REF!</v>
      </c>
      <c r="G81" s="19" t="e">
        <f>#REF!</f>
        <v>#REF!</v>
      </c>
      <c r="H81" s="19" t="e">
        <f>#REF!</f>
        <v>#REF!</v>
      </c>
      <c r="I81" s="20" t="e">
        <f>#REF!</f>
        <v>#REF!</v>
      </c>
      <c r="J81" s="21" t="e">
        <f>#REF!</f>
        <v>#REF!</v>
      </c>
    </row>
    <row r="82" spans="1:10" ht="16.5" customHeight="1">
      <c r="A82" s="26" t="s">
        <v>84</v>
      </c>
      <c r="B82" s="27" t="s">
        <v>85</v>
      </c>
      <c r="C82" s="27"/>
      <c r="D82" s="39">
        <v>12878979352</v>
      </c>
      <c r="E82" s="39">
        <v>42843690847</v>
      </c>
      <c r="F82" s="18" t="e">
        <f>#REF!</f>
        <v>#REF!</v>
      </c>
      <c r="G82" s="19" t="e">
        <f>#REF!</f>
        <v>#REF!</v>
      </c>
      <c r="H82" s="19" t="e">
        <f>#REF!</f>
        <v>#REF!</v>
      </c>
      <c r="I82" s="20" t="e">
        <f>#REF!</f>
        <v>#REF!</v>
      </c>
      <c r="J82" s="21" t="e">
        <f>#REF!</f>
        <v>#REF!</v>
      </c>
    </row>
    <row r="83" spans="1:10" ht="16.5" customHeight="1">
      <c r="A83" s="26" t="s">
        <v>86</v>
      </c>
      <c r="B83" s="27">
        <v>320</v>
      </c>
      <c r="C83" s="27"/>
      <c r="D83" s="60">
        <f>41930907573+14884368760</f>
        <v>56815276333</v>
      </c>
      <c r="E83" s="28">
        <v>28181157532</v>
      </c>
      <c r="F83" s="18"/>
      <c r="G83" s="19"/>
      <c r="H83" s="19"/>
      <c r="I83" s="20"/>
      <c r="J83" s="21"/>
    </row>
    <row r="84" spans="1:10" ht="16.5" customHeight="1">
      <c r="A84" s="26" t="s">
        <v>87</v>
      </c>
      <c r="B84" s="27">
        <v>321</v>
      </c>
      <c r="C84" s="27"/>
      <c r="D84" s="28"/>
      <c r="E84" s="28"/>
      <c r="F84" s="18"/>
      <c r="G84" s="19"/>
      <c r="H84" s="19"/>
      <c r="I84" s="20"/>
      <c r="J84" s="21"/>
    </row>
    <row r="85" spans="1:10" ht="16.5" customHeight="1">
      <c r="A85" s="26" t="s">
        <v>88</v>
      </c>
      <c r="B85" s="27">
        <v>322</v>
      </c>
      <c r="C85" s="27"/>
      <c r="D85" s="28">
        <v>12249690492</v>
      </c>
      <c r="E85" s="28">
        <v>12635749275</v>
      </c>
      <c r="F85" s="18" t="e">
        <f>#REF!</f>
        <v>#REF!</v>
      </c>
      <c r="G85" s="19" t="e">
        <f>#REF!</f>
        <v>#REF!</v>
      </c>
      <c r="H85" s="19" t="e">
        <f>#REF!</f>
        <v>#REF!</v>
      </c>
      <c r="I85" s="20" t="e">
        <f>#REF!</f>
        <v>#REF!</v>
      </c>
      <c r="J85" s="21" t="e">
        <f>#REF!</f>
        <v>#REF!</v>
      </c>
    </row>
    <row r="86" spans="1:10" ht="16.5" customHeight="1">
      <c r="A86" s="61" t="s">
        <v>89</v>
      </c>
      <c r="B86" s="62">
        <v>323</v>
      </c>
      <c r="C86" s="62"/>
      <c r="D86" s="63"/>
      <c r="E86" s="63"/>
      <c r="F86" s="18"/>
      <c r="G86" s="19"/>
      <c r="H86" s="19"/>
      <c r="I86" s="20"/>
      <c r="J86" s="21"/>
    </row>
    <row r="87" spans="1:10" ht="16.5" customHeight="1">
      <c r="A87" s="44" t="s">
        <v>90</v>
      </c>
      <c r="B87" s="45">
        <v>324</v>
      </c>
      <c r="C87" s="45"/>
      <c r="D87" s="46"/>
      <c r="E87" s="46"/>
      <c r="F87" s="18"/>
      <c r="G87" s="19"/>
      <c r="H87" s="19"/>
      <c r="I87" s="20"/>
      <c r="J87" s="21"/>
    </row>
    <row r="88" spans="1:10" ht="16.5" customHeight="1">
      <c r="A88" s="23" t="s">
        <v>91</v>
      </c>
      <c r="B88" s="24">
        <v>330</v>
      </c>
      <c r="C88" s="24"/>
      <c r="D88" s="25">
        <f>SUM(D89:D101)</f>
        <v>239440065507</v>
      </c>
      <c r="E88" s="25">
        <f>SUM(E89:E101)</f>
        <v>129361848200</v>
      </c>
      <c r="F88" s="29" t="e">
        <f>#REF!</f>
        <v>#REF!</v>
      </c>
      <c r="G88" s="30" t="e">
        <f>#REF!</f>
        <v>#REF!</v>
      </c>
      <c r="H88" s="30" t="e">
        <f>#REF!</f>
        <v>#REF!</v>
      </c>
      <c r="I88" s="31" t="e">
        <f>#REF!</f>
        <v>#REF!</v>
      </c>
      <c r="J88" s="32" t="e">
        <f>#REF!</f>
        <v>#REF!</v>
      </c>
    </row>
    <row r="89" spans="1:10" ht="16.5" customHeight="1">
      <c r="A89" s="26" t="s">
        <v>92</v>
      </c>
      <c r="B89" s="27">
        <v>331</v>
      </c>
      <c r="C89" s="27"/>
      <c r="D89" s="39"/>
      <c r="E89" s="39"/>
      <c r="F89" s="29" t="e">
        <f>#REF!</f>
        <v>#REF!</v>
      </c>
      <c r="G89" s="30" t="e">
        <f>#REF!</f>
        <v>#REF!</v>
      </c>
      <c r="H89" s="30" t="e">
        <f>#REF!</f>
        <v>#REF!</v>
      </c>
      <c r="I89" s="31" t="e">
        <f>#REF!</f>
        <v>#REF!</v>
      </c>
      <c r="J89" s="32" t="e">
        <f>#REF!</f>
        <v>#REF!</v>
      </c>
    </row>
    <row r="90" spans="1:10" ht="16.5" customHeight="1">
      <c r="A90" s="26" t="s">
        <v>93</v>
      </c>
      <c r="B90" s="27">
        <v>332</v>
      </c>
      <c r="C90" s="27"/>
      <c r="D90" s="39"/>
      <c r="E90" s="39"/>
      <c r="F90" s="29"/>
      <c r="G90" s="30"/>
      <c r="H90" s="30"/>
      <c r="I90" s="31"/>
      <c r="J90" s="32"/>
    </row>
    <row r="91" spans="1:10" ht="16.5" customHeight="1">
      <c r="A91" s="26" t="s">
        <v>94</v>
      </c>
      <c r="B91" s="27">
        <v>333</v>
      </c>
      <c r="C91" s="27"/>
      <c r="D91" s="39"/>
      <c r="E91" s="39"/>
      <c r="F91" s="18" t="e">
        <f>#REF!</f>
        <v>#REF!</v>
      </c>
      <c r="G91" s="19" t="e">
        <f>#REF!</f>
        <v>#REF!</v>
      </c>
      <c r="H91" s="19" t="e">
        <f>#REF!</f>
        <v>#REF!</v>
      </c>
      <c r="I91" s="20" t="e">
        <f>#REF!</f>
        <v>#REF!</v>
      </c>
      <c r="J91" s="21" t="e">
        <f>#REF!</f>
        <v>#REF!</v>
      </c>
    </row>
    <row r="92" spans="1:10" ht="16.5" customHeight="1">
      <c r="A92" s="54" t="s">
        <v>95</v>
      </c>
      <c r="B92" s="27">
        <v>334</v>
      </c>
      <c r="C92" s="53"/>
      <c r="D92" s="64"/>
      <c r="E92" s="64"/>
      <c r="F92" s="18" t="e">
        <f>#REF!</f>
        <v>#REF!</v>
      </c>
      <c r="G92" s="19" t="e">
        <f>#REF!</f>
        <v>#REF!</v>
      </c>
      <c r="H92" s="19" t="e">
        <f>#REF!</f>
        <v>#REF!</v>
      </c>
      <c r="I92" s="20" t="e">
        <f>#REF!</f>
        <v>#REF!</v>
      </c>
      <c r="J92" s="21" t="e">
        <f>#REF!</f>
        <v>#REF!</v>
      </c>
    </row>
    <row r="93" spans="1:10" ht="16.5" customHeight="1">
      <c r="A93" s="26" t="s">
        <v>96</v>
      </c>
      <c r="B93" s="27">
        <v>335</v>
      </c>
      <c r="C93" s="27"/>
      <c r="D93" s="39"/>
      <c r="E93" s="39"/>
      <c r="F93" s="18" t="e">
        <f>#REF!</f>
        <v>#REF!</v>
      </c>
      <c r="G93" s="19" t="e">
        <f>#REF!</f>
        <v>#REF!</v>
      </c>
      <c r="H93" s="19" t="e">
        <f>#REF!</f>
        <v>#REF!</v>
      </c>
      <c r="I93" s="20" t="e">
        <f>#REF!</f>
        <v>#REF!</v>
      </c>
      <c r="J93" s="21" t="e">
        <f>#REF!</f>
        <v>#REF!</v>
      </c>
    </row>
    <row r="94" spans="1:10" ht="16.5" customHeight="1">
      <c r="A94" s="26" t="s">
        <v>97</v>
      </c>
      <c r="B94" s="27">
        <v>336</v>
      </c>
      <c r="C94" s="27"/>
      <c r="D94" s="39"/>
      <c r="E94" s="39"/>
      <c r="F94" s="18" t="e">
        <f>#REF!</f>
        <v>#REF!</v>
      </c>
      <c r="G94" s="19" t="e">
        <f>#REF!</f>
        <v>#REF!</v>
      </c>
      <c r="H94" s="19" t="e">
        <f>#REF!</f>
        <v>#REF!</v>
      </c>
      <c r="I94" s="20" t="e">
        <f>#REF!</f>
        <v>#REF!</v>
      </c>
      <c r="J94" s="21" t="e">
        <f>#REF!</f>
        <v>#REF!</v>
      </c>
    </row>
    <row r="95" spans="1:10" ht="16.5" customHeight="1">
      <c r="A95" s="26" t="s">
        <v>98</v>
      </c>
      <c r="B95" s="27">
        <v>337</v>
      </c>
      <c r="C95" s="27"/>
      <c r="D95" s="64">
        <v>123363548295</v>
      </c>
      <c r="E95" s="64">
        <f>177270587128-173733000000</f>
        <v>3537587128</v>
      </c>
      <c r="F95" s="18" t="e">
        <f>#REF!</f>
        <v>#REF!</v>
      </c>
      <c r="G95" s="19" t="e">
        <f>#REF!</f>
        <v>#REF!</v>
      </c>
      <c r="H95" s="19" t="e">
        <f>#REF!</f>
        <v>#REF!</v>
      </c>
      <c r="I95" s="20" t="e">
        <f>#REF!</f>
        <v>#REF!</v>
      </c>
      <c r="J95" s="21" t="e">
        <f>#REF!</f>
        <v>#REF!</v>
      </c>
    </row>
    <row r="96" spans="1:10" ht="16.5" customHeight="1">
      <c r="A96" s="26" t="s">
        <v>99</v>
      </c>
      <c r="B96" s="27">
        <v>338</v>
      </c>
      <c r="C96" s="27"/>
      <c r="D96" s="39">
        <f>125771071404-14884368760</f>
        <v>110886702644</v>
      </c>
      <c r="E96" s="39">
        <v>120634446504</v>
      </c>
      <c r="F96" s="18" t="e">
        <f>#REF!</f>
        <v>#REF!</v>
      </c>
      <c r="G96" s="19" t="e">
        <f>#REF!</f>
        <v>#REF!</v>
      </c>
      <c r="H96" s="19" t="e">
        <f>#REF!</f>
        <v>#REF!</v>
      </c>
      <c r="I96" s="20" t="e">
        <f>#REF!</f>
        <v>#REF!</v>
      </c>
      <c r="J96" s="21" t="e">
        <f>#REF!</f>
        <v>#REF!</v>
      </c>
    </row>
    <row r="97" spans="1:10" ht="16.5" customHeight="1">
      <c r="A97" s="26" t="s">
        <v>100</v>
      </c>
      <c r="B97" s="27">
        <v>339</v>
      </c>
      <c r="C97" s="27"/>
      <c r="D97" s="39"/>
      <c r="E97" s="39"/>
      <c r="F97" s="18"/>
      <c r="G97" s="19"/>
      <c r="H97" s="19"/>
      <c r="I97" s="20"/>
      <c r="J97" s="21"/>
    </row>
    <row r="98" spans="1:10" ht="16.5" customHeight="1">
      <c r="A98" s="26" t="s">
        <v>101</v>
      </c>
      <c r="B98" s="27">
        <v>340</v>
      </c>
      <c r="C98" s="27"/>
      <c r="D98" s="39"/>
      <c r="E98" s="39"/>
      <c r="F98" s="18"/>
      <c r="G98" s="19"/>
      <c r="H98" s="19"/>
      <c r="I98" s="20"/>
      <c r="J98" s="21"/>
    </row>
    <row r="99" spans="1:10" ht="16.5" customHeight="1">
      <c r="A99" s="26" t="s">
        <v>102</v>
      </c>
      <c r="B99" s="27">
        <v>341</v>
      </c>
      <c r="C99" s="27"/>
      <c r="D99" s="39"/>
      <c r="E99" s="39"/>
      <c r="F99" s="18"/>
      <c r="G99" s="19"/>
      <c r="H99" s="19"/>
      <c r="I99" s="20"/>
      <c r="J99" s="21"/>
    </row>
    <row r="100" spans="1:10" ht="16.5" customHeight="1">
      <c r="A100" s="26" t="s">
        <v>103</v>
      </c>
      <c r="B100" s="27">
        <v>342</v>
      </c>
      <c r="C100" s="27"/>
      <c r="D100" s="39"/>
      <c r="E100" s="39"/>
      <c r="F100" s="18"/>
      <c r="G100" s="19"/>
      <c r="H100" s="19"/>
      <c r="I100" s="20"/>
      <c r="J100" s="21"/>
    </row>
    <row r="101" spans="1:10" ht="16.5" customHeight="1">
      <c r="A101" s="26" t="s">
        <v>104</v>
      </c>
      <c r="B101" s="27">
        <v>343</v>
      </c>
      <c r="C101" s="27"/>
      <c r="D101" s="39">
        <v>5189814568</v>
      </c>
      <c r="E101" s="39">
        <v>5189814568</v>
      </c>
      <c r="F101" s="18"/>
      <c r="G101" s="19"/>
      <c r="H101" s="19"/>
      <c r="I101" s="20"/>
      <c r="J101" s="21"/>
    </row>
    <row r="102" spans="1:10" ht="16.5" customHeight="1">
      <c r="A102" s="35" t="s">
        <v>105</v>
      </c>
      <c r="B102" s="36">
        <v>400</v>
      </c>
      <c r="C102" s="36"/>
      <c r="D102" s="37">
        <f>D103+D120</f>
        <v>1453501923555</v>
      </c>
      <c r="E102" s="37">
        <f>E103+E120</f>
        <v>1454147513270</v>
      </c>
      <c r="F102" s="18" t="e">
        <f>#REF!</f>
        <v>#REF!</v>
      </c>
      <c r="G102" s="19" t="e">
        <f>#REF!</f>
        <v>#REF!</v>
      </c>
      <c r="H102" s="19" t="e">
        <f>#REF!</f>
        <v>#REF!</v>
      </c>
      <c r="I102" s="20" t="e">
        <f>#REF!</f>
        <v>#REF!</v>
      </c>
      <c r="J102" s="21" t="e">
        <f>#REF!</f>
        <v>#REF!</v>
      </c>
    </row>
    <row r="103" spans="1:10" s="1" customFormat="1" ht="16.5" customHeight="1">
      <c r="A103" s="23" t="s">
        <v>106</v>
      </c>
      <c r="B103" s="24">
        <v>410</v>
      </c>
      <c r="C103" s="24"/>
      <c r="D103" s="25">
        <f>SUM(D104:D119)-D117-D118</f>
        <v>1458908080335</v>
      </c>
      <c r="E103" s="25">
        <f>SUM(E104:E119)-E117-E118</f>
        <v>1457728990580</v>
      </c>
      <c r="F103" s="29" t="e">
        <f>#REF!</f>
        <v>#REF!</v>
      </c>
      <c r="G103" s="30" t="e">
        <f>#REF!</f>
        <v>#REF!</v>
      </c>
      <c r="H103" s="30" t="e">
        <f>#REF!</f>
        <v>#REF!</v>
      </c>
      <c r="I103" s="31" t="e">
        <f>#REF!</f>
        <v>#REF!</v>
      </c>
      <c r="J103" s="32" t="e">
        <f>#REF!</f>
        <v>#REF!</v>
      </c>
    </row>
    <row r="104" spans="1:10" ht="16.5" customHeight="1">
      <c r="A104" s="26" t="s">
        <v>107</v>
      </c>
      <c r="B104" s="27">
        <v>411</v>
      </c>
      <c r="C104" s="27"/>
      <c r="D104" s="28">
        <v>1457728529898</v>
      </c>
      <c r="E104" s="28">
        <f>654885595389+173733000000+28549025238+97811811209+502749098062</f>
        <v>1457728529898</v>
      </c>
      <c r="F104" s="18" t="e">
        <f>#REF!</f>
        <v>#REF!</v>
      </c>
      <c r="G104" s="19" t="e">
        <f>#REF!</f>
        <v>#REF!</v>
      </c>
      <c r="H104" s="19" t="e">
        <f>#REF!</f>
        <v>#REF!</v>
      </c>
      <c r="I104" s="20" t="e">
        <f>#REF!</f>
        <v>#REF!</v>
      </c>
      <c r="J104" s="21" t="e">
        <f>#REF!</f>
        <v>#REF!</v>
      </c>
    </row>
    <row r="105" spans="1:10" ht="16.5" customHeight="1">
      <c r="A105" s="26" t="s">
        <v>108</v>
      </c>
      <c r="B105" s="27" t="s">
        <v>109</v>
      </c>
      <c r="C105" s="27"/>
      <c r="D105" s="28"/>
      <c r="E105" s="28"/>
      <c r="F105" s="18"/>
      <c r="G105" s="19"/>
      <c r="H105" s="19"/>
      <c r="I105" s="20"/>
      <c r="J105" s="21"/>
    </row>
    <row r="106" spans="1:10" ht="16.5" customHeight="1">
      <c r="A106" s="26" t="s">
        <v>110</v>
      </c>
      <c r="B106" s="27" t="s">
        <v>111</v>
      </c>
      <c r="C106" s="27"/>
      <c r="D106" s="28"/>
      <c r="E106" s="28"/>
      <c r="F106" s="18"/>
      <c r="G106" s="19"/>
      <c r="H106" s="19"/>
      <c r="I106" s="20"/>
      <c r="J106" s="21"/>
    </row>
    <row r="107" spans="1:10" ht="16.5" customHeight="1">
      <c r="A107" s="26" t="s">
        <v>112</v>
      </c>
      <c r="B107" s="27">
        <v>412</v>
      </c>
      <c r="C107" s="27"/>
      <c r="D107" s="28"/>
      <c r="E107" s="28"/>
      <c r="F107" s="18" t="e">
        <f>#REF!</f>
        <v>#REF!</v>
      </c>
      <c r="G107" s="19" t="e">
        <f>#REF!</f>
        <v>#REF!</v>
      </c>
      <c r="H107" s="19" t="e">
        <f>#REF!</f>
        <v>#REF!</v>
      </c>
      <c r="I107" s="20" t="e">
        <f>#REF!</f>
        <v>#REF!</v>
      </c>
      <c r="J107" s="21" t="e">
        <f>#REF!</f>
        <v>#REF!</v>
      </c>
    </row>
    <row r="108" spans="1:10" ht="16.5" customHeight="1">
      <c r="A108" s="26" t="s">
        <v>113</v>
      </c>
      <c r="B108" s="27">
        <v>413</v>
      </c>
      <c r="C108" s="27"/>
      <c r="D108" s="28"/>
      <c r="E108" s="28"/>
      <c r="F108" s="18"/>
      <c r="G108" s="19"/>
      <c r="H108" s="19"/>
      <c r="I108" s="20"/>
      <c r="J108" s="21"/>
    </row>
    <row r="109" spans="1:10" ht="16.5" customHeight="1">
      <c r="A109" s="26" t="s">
        <v>114</v>
      </c>
      <c r="B109" s="27">
        <v>414</v>
      </c>
      <c r="C109" s="27"/>
      <c r="D109" s="28"/>
      <c r="E109" s="28"/>
      <c r="F109" s="18" t="e">
        <f>#REF!</f>
        <v>#REF!</v>
      </c>
      <c r="G109" s="19" t="e">
        <f>#REF!</f>
        <v>#REF!</v>
      </c>
      <c r="H109" s="19" t="e">
        <f>#REF!</f>
        <v>#REF!</v>
      </c>
      <c r="I109" s="20" t="e">
        <f>#REF!</f>
        <v>#REF!</v>
      </c>
      <c r="J109" s="21" t="e">
        <f>#REF!</f>
        <v>#REF!</v>
      </c>
    </row>
    <row r="110" spans="1:10" ht="16.5" customHeight="1">
      <c r="A110" s="26" t="s">
        <v>115</v>
      </c>
      <c r="B110" s="27">
        <v>415</v>
      </c>
      <c r="C110" s="27"/>
      <c r="D110" s="28"/>
      <c r="E110" s="28"/>
      <c r="F110" s="18" t="e">
        <f>#REF!</f>
        <v>#REF!</v>
      </c>
      <c r="G110" s="19" t="e">
        <f>#REF!</f>
        <v>#REF!</v>
      </c>
      <c r="H110" s="19" t="e">
        <f>#REF!</f>
        <v>#REF!</v>
      </c>
      <c r="I110" s="20" t="e">
        <f>#REF!</f>
        <v>#REF!</v>
      </c>
      <c r="J110" s="21" t="e">
        <f>#REF!</f>
        <v>#REF!</v>
      </c>
    </row>
    <row r="111" spans="1:10" ht="16.5" customHeight="1">
      <c r="A111" s="26" t="s">
        <v>116</v>
      </c>
      <c r="B111" s="27">
        <v>416</v>
      </c>
      <c r="C111" s="27"/>
      <c r="D111" s="28"/>
      <c r="E111" s="28"/>
      <c r="F111" s="29" t="e">
        <f>#REF!</f>
        <v>#REF!</v>
      </c>
      <c r="G111" s="30" t="e">
        <f>#REF!</f>
        <v>#REF!</v>
      </c>
      <c r="H111" s="30" t="e">
        <f>#REF!</f>
        <v>#REF!</v>
      </c>
      <c r="I111" s="31" t="e">
        <f>#REF!</f>
        <v>#REF!</v>
      </c>
      <c r="J111" s="32" t="e">
        <f>#REF!</f>
        <v>#REF!</v>
      </c>
    </row>
    <row r="112" spans="1:10" ht="16.5" customHeight="1">
      <c r="A112" s="26" t="s">
        <v>117</v>
      </c>
      <c r="B112" s="27">
        <v>417</v>
      </c>
      <c r="C112" s="27"/>
      <c r="E112" s="28">
        <v>460682</v>
      </c>
      <c r="F112" s="29" t="e">
        <f>#REF!</f>
        <v>#REF!</v>
      </c>
      <c r="G112" s="30" t="e">
        <f>#REF!</f>
        <v>#REF!</v>
      </c>
      <c r="H112" s="30" t="e">
        <f>#REF!</f>
        <v>#REF!</v>
      </c>
      <c r="I112" s="31" t="e">
        <f>#REF!</f>
        <v>#REF!</v>
      </c>
      <c r="J112" s="32" t="e">
        <f>#REF!</f>
        <v>#REF!</v>
      </c>
    </row>
    <row r="113" spans="1:10" ht="16.5" customHeight="1">
      <c r="A113" s="26" t="s">
        <v>118</v>
      </c>
      <c r="B113" s="27">
        <v>418</v>
      </c>
      <c r="C113" s="27"/>
      <c r="D113" s="28"/>
      <c r="E113" s="28"/>
      <c r="F113" s="29" t="e">
        <f>#REF!</f>
        <v>#REF!</v>
      </c>
      <c r="G113" s="30" t="e">
        <f>#REF!</f>
        <v>#REF!</v>
      </c>
      <c r="H113" s="30" t="e">
        <f>#REF!</f>
        <v>#REF!</v>
      </c>
      <c r="I113" s="31" t="e">
        <f>#REF!</f>
        <v>#REF!</v>
      </c>
      <c r="J113" s="32" t="e">
        <f>#REF!</f>
        <v>#REF!</v>
      </c>
    </row>
    <row r="114" spans="1:10" ht="16.5" customHeight="1">
      <c r="A114" s="26" t="s">
        <v>119</v>
      </c>
      <c r="B114" s="27">
        <v>419</v>
      </c>
      <c r="C114" s="27"/>
      <c r="D114" s="28"/>
      <c r="E114" s="28"/>
      <c r="F114" s="29" t="e">
        <f>#REF!</f>
        <v>#REF!</v>
      </c>
      <c r="G114" s="30" t="e">
        <f>#REF!</f>
        <v>#REF!</v>
      </c>
      <c r="H114" s="30" t="e">
        <f>#REF!</f>
        <v>#REF!</v>
      </c>
      <c r="I114" s="31" t="e">
        <f>#REF!</f>
        <v>#REF!</v>
      </c>
      <c r="J114" s="32" t="e">
        <f>#REF!</f>
        <v>#REF!</v>
      </c>
    </row>
    <row r="115" spans="1:10" ht="16.5" customHeight="1">
      <c r="A115" s="26" t="s">
        <v>120</v>
      </c>
      <c r="B115" s="27">
        <v>420</v>
      </c>
      <c r="C115" s="27"/>
      <c r="D115" s="39"/>
      <c r="E115" s="39"/>
      <c r="F115" s="29" t="e">
        <f>#REF!</f>
        <v>#REF!</v>
      </c>
      <c r="G115" s="30" t="e">
        <f>#REF!</f>
        <v>#REF!</v>
      </c>
      <c r="H115" s="30" t="e">
        <f>#REF!</f>
        <v>#REF!</v>
      </c>
      <c r="I115" s="31" t="e">
        <f>#REF!</f>
        <v>#REF!</v>
      </c>
      <c r="J115" s="32" t="e">
        <f>#REF!</f>
        <v>#REF!</v>
      </c>
    </row>
    <row r="116" spans="1:10" ht="16.5" customHeight="1">
      <c r="A116" s="26" t="s">
        <v>121</v>
      </c>
      <c r="B116" s="27">
        <v>421</v>
      </c>
      <c r="C116" s="27"/>
      <c r="D116" s="34">
        <f>D117+D118</f>
        <v>1179550437</v>
      </c>
      <c r="E116" s="28">
        <v>0</v>
      </c>
      <c r="F116" s="18" t="e">
        <f>#REF!</f>
        <v>#REF!</v>
      </c>
      <c r="G116" s="19" t="e">
        <f>#REF!</f>
        <v>#REF!</v>
      </c>
      <c r="H116" s="19" t="e">
        <f>#REF!</f>
        <v>#REF!</v>
      </c>
      <c r="I116" s="20" t="e">
        <f>#REF!</f>
        <v>#REF!</v>
      </c>
      <c r="J116" s="21" t="e">
        <f>#REF!</f>
        <v>#REF!</v>
      </c>
    </row>
    <row r="117" spans="1:10" ht="16.5" customHeight="1">
      <c r="A117" s="26" t="s">
        <v>122</v>
      </c>
      <c r="B117" s="27" t="s">
        <v>123</v>
      </c>
      <c r="C117" s="27"/>
      <c r="D117" s="28"/>
      <c r="E117" s="28"/>
      <c r="F117" s="18"/>
      <c r="G117" s="19"/>
      <c r="H117" s="19"/>
      <c r="I117" s="20"/>
      <c r="J117" s="21"/>
    </row>
    <row r="118" spans="1:10" ht="16.5" customHeight="1">
      <c r="A118" s="26" t="s">
        <v>124</v>
      </c>
      <c r="B118" s="27" t="s">
        <v>125</v>
      </c>
      <c r="C118" s="27"/>
      <c r="D118" s="34">
        <v>1179550437</v>
      </c>
      <c r="E118" s="28"/>
      <c r="F118" s="18"/>
      <c r="G118" s="19"/>
      <c r="H118" s="19"/>
      <c r="I118" s="20"/>
      <c r="J118" s="21"/>
    </row>
    <row r="119" spans="1:10" ht="16.5" customHeight="1">
      <c r="A119" s="26" t="s">
        <v>126</v>
      </c>
      <c r="B119" s="27">
        <v>422</v>
      </c>
      <c r="C119" s="27"/>
      <c r="D119" s="28"/>
      <c r="E119" s="28"/>
      <c r="F119" s="18" t="e">
        <f>#REF!</f>
        <v>#REF!</v>
      </c>
      <c r="G119" s="19" t="e">
        <f>#REF!</f>
        <v>#REF!</v>
      </c>
      <c r="H119" s="19" t="e">
        <f>#REF!</f>
        <v>#REF!</v>
      </c>
      <c r="I119" s="20" t="e">
        <f>#REF!</f>
        <v>#REF!</v>
      </c>
      <c r="J119" s="21" t="e">
        <f>#REF!</f>
        <v>#REF!</v>
      </c>
    </row>
    <row r="120" spans="1:10" ht="16.5" customHeight="1">
      <c r="A120" s="23" t="s">
        <v>127</v>
      </c>
      <c r="B120" s="24">
        <v>430</v>
      </c>
      <c r="C120" s="24"/>
      <c r="D120" s="38">
        <f>D121+D124</f>
        <v>-5406156780</v>
      </c>
      <c r="E120" s="38">
        <f>E121+E124</f>
        <v>-3581477310</v>
      </c>
      <c r="F120" s="18" t="e">
        <f>#REF!</f>
        <v>#REF!</v>
      </c>
      <c r="G120" s="19" t="e">
        <f>#REF!</f>
        <v>#REF!</v>
      </c>
      <c r="H120" s="19" t="e">
        <f>#REF!</f>
        <v>#REF!</v>
      </c>
      <c r="I120" s="20" t="e">
        <f>#REF!</f>
        <v>#REF!</v>
      </c>
      <c r="J120" s="21" t="e">
        <f>#REF!</f>
        <v>#REF!</v>
      </c>
    </row>
    <row r="121" spans="1:10" ht="16.5" customHeight="1">
      <c r="A121" s="26" t="s">
        <v>128</v>
      </c>
      <c r="B121" s="27">
        <v>431</v>
      </c>
      <c r="C121" s="27"/>
      <c r="D121" s="34">
        <f>D122+D123</f>
        <v>-5406156780</v>
      </c>
      <c r="E121" s="34">
        <f>E122+E123</f>
        <v>-3581477310</v>
      </c>
      <c r="F121" s="18" t="e">
        <f>#REF!</f>
        <v>#REF!</v>
      </c>
      <c r="G121" s="19" t="e">
        <f>#REF!</f>
        <v>#REF!</v>
      </c>
      <c r="H121" s="19" t="e">
        <f>#REF!</f>
        <v>#REF!</v>
      </c>
      <c r="I121" s="20" t="e">
        <f>#REF!</f>
        <v>#REF!</v>
      </c>
      <c r="J121" s="21" t="e">
        <f>#REF!</f>
        <v>#REF!</v>
      </c>
    </row>
    <row r="122" spans="1:10" ht="16.5" customHeight="1">
      <c r="A122" s="54" t="s">
        <v>129</v>
      </c>
      <c r="B122" s="53"/>
      <c r="C122" s="53"/>
      <c r="D122" s="34">
        <f>-5406156780</f>
        <v>-5406156780</v>
      </c>
      <c r="E122" s="34">
        <v>-3581477310</v>
      </c>
      <c r="F122" s="18"/>
      <c r="G122" s="19"/>
      <c r="H122" s="19"/>
      <c r="I122" s="20"/>
      <c r="J122" s="21"/>
    </row>
    <row r="123" spans="1:10" ht="16.5" customHeight="1">
      <c r="A123" s="54" t="s">
        <v>130</v>
      </c>
      <c r="B123" s="53"/>
      <c r="C123" s="53"/>
      <c r="D123" s="34"/>
      <c r="E123" s="34"/>
      <c r="F123" s="18"/>
      <c r="G123" s="19"/>
      <c r="H123" s="19"/>
      <c r="I123" s="20"/>
      <c r="J123" s="21"/>
    </row>
    <row r="124" spans="1:10" ht="16.5" customHeight="1">
      <c r="A124" s="54" t="s">
        <v>131</v>
      </c>
      <c r="B124" s="53">
        <v>432</v>
      </c>
      <c r="C124" s="53"/>
      <c r="D124" s="52"/>
      <c r="E124" s="52"/>
      <c r="F124" s="18" t="e">
        <f>#REF!</f>
        <v>#REF!</v>
      </c>
      <c r="G124" s="19" t="e">
        <f>#REF!</f>
        <v>#REF!</v>
      </c>
      <c r="H124" s="19" t="e">
        <f>#REF!</f>
        <v>#REF!</v>
      </c>
      <c r="I124" s="20" t="e">
        <f>#REF!</f>
        <v>#REF!</v>
      </c>
      <c r="J124" s="21" t="e">
        <f>#REF!</f>
        <v>#REF!</v>
      </c>
    </row>
    <row r="125" spans="1:10" ht="20.25" customHeight="1">
      <c r="A125" s="55" t="s">
        <v>132</v>
      </c>
      <c r="B125" s="56">
        <v>440</v>
      </c>
      <c r="C125" s="56"/>
      <c r="D125" s="57">
        <f>D72+D102</f>
        <v>1821861737530</v>
      </c>
      <c r="E125" s="57">
        <f>E72+E102</f>
        <v>1683791280498</v>
      </c>
      <c r="F125" s="18" t="e">
        <f>#REF!</f>
        <v>#REF!</v>
      </c>
      <c r="G125" s="19" t="e">
        <f>#REF!</f>
        <v>#REF!</v>
      </c>
      <c r="H125" s="19" t="e">
        <f>#REF!</f>
        <v>#REF!</v>
      </c>
      <c r="I125" s="20" t="e">
        <f>#REF!</f>
        <v>#REF!</v>
      </c>
      <c r="J125" s="21" t="e">
        <f>#REF!</f>
        <v>#REF!</v>
      </c>
    </row>
    <row r="126" spans="1:10" ht="16.5" customHeight="1" hidden="1">
      <c r="A126" s="1"/>
      <c r="B126" s="8"/>
      <c r="C126" s="8"/>
      <c r="D126" s="66"/>
      <c r="E126" s="66"/>
      <c r="F126" s="18" t="e">
        <f>#REF!</f>
        <v>#REF!</v>
      </c>
      <c r="G126" s="19" t="e">
        <f>#REF!</f>
        <v>#REF!</v>
      </c>
      <c r="H126" s="19" t="e">
        <f>#REF!</f>
        <v>#REF!</v>
      </c>
      <c r="I126" s="20" t="e">
        <f>#REF!</f>
        <v>#REF!</v>
      </c>
      <c r="J126" s="21" t="e">
        <f>#REF!</f>
        <v>#REF!</v>
      </c>
    </row>
    <row r="127" spans="1:10" ht="25.5" customHeight="1" hidden="1">
      <c r="A127" s="440" t="s">
        <v>133</v>
      </c>
      <c r="B127" s="440"/>
      <c r="C127" s="440"/>
      <c r="D127" s="440"/>
      <c r="E127" s="440"/>
      <c r="F127" s="18" t="e">
        <f>#REF!</f>
        <v>#REF!</v>
      </c>
      <c r="G127" s="19" t="e">
        <f>#REF!</f>
        <v>#REF!</v>
      </c>
      <c r="H127" s="19" t="e">
        <f>#REF!</f>
        <v>#REF!</v>
      </c>
      <c r="I127" s="20" t="e">
        <f>#REF!</f>
        <v>#REF!</v>
      </c>
      <c r="J127" s="21" t="e">
        <f>#REF!</f>
        <v>#REF!</v>
      </c>
    </row>
    <row r="128" spans="2:10" ht="16.5" customHeight="1" hidden="1">
      <c r="B128" s="67"/>
      <c r="C128" s="67"/>
      <c r="F128" s="18" t="e">
        <f>#REF!</f>
        <v>#REF!</v>
      </c>
      <c r="G128" s="19" t="e">
        <f>#REF!</f>
        <v>#REF!</v>
      </c>
      <c r="H128" s="19" t="e">
        <f>#REF!</f>
        <v>#REF!</v>
      </c>
      <c r="I128" s="20" t="e">
        <f>#REF!</f>
        <v>#REF!</v>
      </c>
      <c r="J128" s="21" t="e">
        <f>#REF!</f>
        <v>#REF!</v>
      </c>
    </row>
    <row r="129" spans="1:10" ht="32.25" customHeight="1" hidden="1">
      <c r="A129" s="441" t="s">
        <v>134</v>
      </c>
      <c r="B129" s="441"/>
      <c r="C129" s="68" t="s">
        <v>8</v>
      </c>
      <c r="D129" s="69" t="s">
        <v>135</v>
      </c>
      <c r="E129" s="70" t="s">
        <v>136</v>
      </c>
      <c r="F129" s="29" t="e">
        <f>#REF!</f>
        <v>#REF!</v>
      </c>
      <c r="G129" s="30" t="e">
        <f>#REF!</f>
        <v>#REF!</v>
      </c>
      <c r="H129" s="30" t="e">
        <f>#REF!</f>
        <v>#REF!</v>
      </c>
      <c r="I129" s="31" t="e">
        <f>#REF!</f>
        <v>#REF!</v>
      </c>
      <c r="J129" s="32" t="e">
        <f>#REF!</f>
        <v>#REF!</v>
      </c>
    </row>
    <row r="130" spans="1:10" ht="18.75" customHeight="1" hidden="1">
      <c r="A130" s="442" t="s">
        <v>137</v>
      </c>
      <c r="B130" s="442"/>
      <c r="C130" s="71"/>
      <c r="D130" s="49"/>
      <c r="E130" s="72"/>
      <c r="F130" s="29" t="e">
        <f>#REF!</f>
        <v>#REF!</v>
      </c>
      <c r="G130" s="30" t="e">
        <f>#REF!</f>
        <v>#REF!</v>
      </c>
      <c r="H130" s="30" t="e">
        <f>#REF!</f>
        <v>#REF!</v>
      </c>
      <c r="I130" s="31" t="e">
        <f>#REF!</f>
        <v>#REF!</v>
      </c>
      <c r="J130" s="32" t="e">
        <f>#REF!</f>
        <v>#REF!</v>
      </c>
    </row>
    <row r="131" spans="1:10" ht="18.75" customHeight="1" hidden="1">
      <c r="A131" s="443" t="s">
        <v>138</v>
      </c>
      <c r="B131" s="443"/>
      <c r="C131" s="73"/>
      <c r="D131" s="28"/>
      <c r="E131" s="74"/>
      <c r="F131" s="29" t="e">
        <f>#REF!</f>
        <v>#REF!</v>
      </c>
      <c r="G131" s="30" t="e">
        <f>#REF!</f>
        <v>#REF!</v>
      </c>
      <c r="H131" s="30" t="e">
        <f>#REF!</f>
        <v>#REF!</v>
      </c>
      <c r="I131" s="31" t="e">
        <f>#REF!</f>
        <v>#REF!</v>
      </c>
      <c r="J131" s="32" t="e">
        <f>#REF!</f>
        <v>#REF!</v>
      </c>
    </row>
    <row r="132" spans="1:10" ht="18.75" customHeight="1" hidden="1">
      <c r="A132" s="443" t="s">
        <v>139</v>
      </c>
      <c r="B132" s="443"/>
      <c r="C132" s="73"/>
      <c r="D132" s="39">
        <v>27929387449</v>
      </c>
      <c r="E132" s="39">
        <f>6168960000+3120000000+3119376000</f>
        <v>12408336000</v>
      </c>
      <c r="F132" s="29" t="e">
        <f>#REF!</f>
        <v>#REF!</v>
      </c>
      <c r="G132" s="30" t="e">
        <f>#REF!</f>
        <v>#REF!</v>
      </c>
      <c r="H132" s="30" t="e">
        <f>#REF!</f>
        <v>#REF!</v>
      </c>
      <c r="I132" s="31" t="e">
        <f>#REF!</f>
        <v>#REF!</v>
      </c>
      <c r="J132" s="32" t="e">
        <f>#REF!</f>
        <v>#REF!</v>
      </c>
    </row>
    <row r="133" spans="1:10" ht="18.75" customHeight="1" hidden="1">
      <c r="A133" s="443" t="s">
        <v>140</v>
      </c>
      <c r="B133" s="443"/>
      <c r="C133" s="73"/>
      <c r="D133" s="75">
        <f>643583297+48162660</f>
        <v>691745957</v>
      </c>
      <c r="E133" s="74">
        <v>643583297</v>
      </c>
      <c r="F133" s="29" t="e">
        <f>#REF!</f>
        <v>#REF!</v>
      </c>
      <c r="G133" s="30" t="e">
        <f>#REF!</f>
        <v>#REF!</v>
      </c>
      <c r="H133" s="30" t="e">
        <f>#REF!</f>
        <v>#REF!</v>
      </c>
      <c r="I133" s="31" t="e">
        <f>#REF!</f>
        <v>#REF!</v>
      </c>
      <c r="J133" s="32" t="e">
        <f>#REF!</f>
        <v>#REF!</v>
      </c>
    </row>
    <row r="134" spans="1:10" ht="18.75" customHeight="1" hidden="1">
      <c r="A134" s="443" t="s">
        <v>141</v>
      </c>
      <c r="B134" s="443"/>
      <c r="C134" s="73"/>
      <c r="D134" s="76">
        <v>33161.35</v>
      </c>
      <c r="E134" s="76">
        <v>15339.97</v>
      </c>
      <c r="F134" s="18" t="e">
        <f>#REF!</f>
        <v>#REF!</v>
      </c>
      <c r="G134" s="19" t="e">
        <f>#REF!</f>
        <v>#REF!</v>
      </c>
      <c r="H134" s="19" t="e">
        <f>#REF!</f>
        <v>#REF!</v>
      </c>
      <c r="I134" s="20" t="e">
        <f>#REF!</f>
        <v>#REF!</v>
      </c>
      <c r="J134" s="21" t="e">
        <f>#REF!</f>
        <v>#REF!</v>
      </c>
    </row>
    <row r="135" spans="1:10" ht="18.75" customHeight="1" hidden="1">
      <c r="A135" s="444" t="s">
        <v>142</v>
      </c>
      <c r="B135" s="444"/>
      <c r="C135" s="77"/>
      <c r="D135" s="78"/>
      <c r="E135" s="79"/>
      <c r="F135" s="29" t="e">
        <f>#REF!</f>
        <v>#REF!</v>
      </c>
      <c r="G135" s="30" t="e">
        <f>#REF!</f>
        <v>#REF!</v>
      </c>
      <c r="H135" s="30" t="e">
        <f>#REF!</f>
        <v>#REF!</v>
      </c>
      <c r="I135" s="31" t="e">
        <f>#REF!</f>
        <v>#REF!</v>
      </c>
      <c r="J135" s="32" t="e">
        <f>#REF!</f>
        <v>#REF!</v>
      </c>
    </row>
    <row r="136" spans="6:10" ht="16.5" customHeight="1" hidden="1">
      <c r="F136" s="18" t="e">
        <f>#REF!</f>
        <v>#REF!</v>
      </c>
      <c r="G136" s="19" t="e">
        <f>#REF!</f>
        <v>#REF!</v>
      </c>
      <c r="H136" s="19" t="e">
        <f>#REF!</f>
        <v>#REF!</v>
      </c>
      <c r="I136" s="20" t="e">
        <f>#REF!</f>
        <v>#REF!</v>
      </c>
      <c r="J136" s="21" t="e">
        <f>#REF!</f>
        <v>#REF!</v>
      </c>
    </row>
    <row r="137" spans="3:10" ht="16.5" customHeight="1">
      <c r="C137" s="80" t="s">
        <v>143</v>
      </c>
      <c r="F137" s="18" t="e">
        <f>#REF!</f>
        <v>#REF!</v>
      </c>
      <c r="G137" s="19" t="e">
        <f>#REF!</f>
        <v>#REF!</v>
      </c>
      <c r="H137" s="19" t="e">
        <f>#REF!</f>
        <v>#REF!</v>
      </c>
      <c r="I137" s="20" t="e">
        <f>#REF!</f>
        <v>#REF!</v>
      </c>
      <c r="J137" s="21" t="e">
        <f>#REF!</f>
        <v>#REF!</v>
      </c>
    </row>
    <row r="138" spans="1:10" s="81" customFormat="1" ht="19.5" customHeight="1">
      <c r="A138" s="81" t="s">
        <v>144</v>
      </c>
      <c r="D138" s="82" t="s">
        <v>145</v>
      </c>
      <c r="F138" s="29" t="e">
        <f>#REF!</f>
        <v>#REF!</v>
      </c>
      <c r="G138" s="30" t="e">
        <f>#REF!</f>
        <v>#REF!</v>
      </c>
      <c r="H138" s="30" t="e">
        <f>#REF!</f>
        <v>#REF!</v>
      </c>
      <c r="I138" s="31" t="e">
        <f>#REF!</f>
        <v>#REF!</v>
      </c>
      <c r="J138" s="32" t="e">
        <f>#REF!</f>
        <v>#REF!</v>
      </c>
    </row>
    <row r="139" spans="6:10" ht="39" customHeight="1">
      <c r="F139" s="29"/>
      <c r="G139" s="30"/>
      <c r="H139" s="30"/>
      <c r="I139" s="31"/>
      <c r="J139" s="32"/>
    </row>
    <row r="140" spans="4:10" ht="22.5" customHeight="1">
      <c r="D140" s="83"/>
      <c r="F140" s="29"/>
      <c r="G140" s="30"/>
      <c r="H140" s="30"/>
      <c r="I140" s="31"/>
      <c r="J140" s="32"/>
    </row>
    <row r="141" spans="4:10" s="1" customFormat="1" ht="16.5" customHeight="1">
      <c r="D141" s="84"/>
      <c r="F141" s="18"/>
      <c r="G141" s="19"/>
      <c r="H141" s="19"/>
      <c r="I141" s="20"/>
      <c r="J141" s="21"/>
    </row>
    <row r="142" spans="4:10" ht="16.5" customHeight="1">
      <c r="D142" s="65"/>
      <c r="F142" s="18"/>
      <c r="G142" s="19"/>
      <c r="H142" s="19"/>
      <c r="I142" s="20"/>
      <c r="J142" s="21"/>
    </row>
    <row r="143" spans="4:10" ht="16.5" customHeight="1">
      <c r="D143" s="65"/>
      <c r="E143" s="65"/>
      <c r="F143" s="18"/>
      <c r="G143" s="19"/>
      <c r="H143" s="19"/>
      <c r="I143" s="20"/>
      <c r="J143" s="21"/>
    </row>
    <row r="144" spans="4:10" ht="16.5" customHeight="1">
      <c r="D144" s="65"/>
      <c r="F144" s="18"/>
      <c r="G144" s="19"/>
      <c r="H144" s="19"/>
      <c r="I144" s="20"/>
      <c r="J144" s="21"/>
    </row>
    <row r="145" spans="1:10" ht="16.5" customHeight="1">
      <c r="A145" s="85"/>
      <c r="D145" s="65"/>
      <c r="F145" s="18"/>
      <c r="G145" s="19"/>
      <c r="H145" s="19"/>
      <c r="I145" s="20"/>
      <c r="J145" s="21"/>
    </row>
    <row r="146" spans="4:10" ht="16.5" customHeight="1">
      <c r="D146" s="65"/>
      <c r="F146" s="18"/>
      <c r="G146" s="19"/>
      <c r="H146" s="19"/>
      <c r="I146" s="20"/>
      <c r="J146" s="21"/>
    </row>
    <row r="147" spans="4:10" ht="16.5" customHeight="1">
      <c r="D147" s="65"/>
      <c r="F147" s="18"/>
      <c r="G147" s="19"/>
      <c r="H147" s="19"/>
      <c r="I147" s="20"/>
      <c r="J147" s="21"/>
    </row>
    <row r="148" spans="4:10" ht="16.5" customHeight="1">
      <c r="D148" s="86"/>
      <c r="F148" s="18"/>
      <c r="G148" s="19"/>
      <c r="H148" s="19"/>
      <c r="I148" s="20"/>
      <c r="J148" s="21"/>
    </row>
    <row r="149" spans="1:10" ht="16.5" customHeight="1">
      <c r="A149" s="65"/>
      <c r="D149" s="65"/>
      <c r="F149" s="18"/>
      <c r="G149" s="19"/>
      <c r="H149" s="19"/>
      <c r="I149" s="20"/>
      <c r="J149" s="21"/>
    </row>
    <row r="150" spans="4:10" ht="16.5" customHeight="1">
      <c r="D150" s="65"/>
      <c r="F150" s="29"/>
      <c r="G150" s="30"/>
      <c r="H150" s="30"/>
      <c r="I150" s="31"/>
      <c r="J150" s="32"/>
    </row>
    <row r="151" spans="6:10" ht="16.5" customHeight="1">
      <c r="F151" s="18"/>
      <c r="G151" s="19"/>
      <c r="H151" s="19"/>
      <c r="I151" s="20"/>
      <c r="J151" s="21"/>
    </row>
    <row r="152" spans="6:10" ht="16.5" customHeight="1">
      <c r="F152" s="18"/>
      <c r="G152" s="19"/>
      <c r="H152" s="19"/>
      <c r="I152" s="20"/>
      <c r="J152" s="21"/>
    </row>
    <row r="153" spans="6:10" ht="16.5" customHeight="1">
      <c r="F153" s="29"/>
      <c r="G153" s="30"/>
      <c r="H153" s="30"/>
      <c r="I153" s="31"/>
      <c r="J153" s="32"/>
    </row>
    <row r="154" spans="6:10" ht="16.5" customHeight="1">
      <c r="F154" s="29"/>
      <c r="G154" s="30"/>
      <c r="H154" s="30"/>
      <c r="I154" s="31"/>
      <c r="J154" s="32"/>
    </row>
    <row r="155" spans="6:10" ht="16.5" customHeight="1">
      <c r="F155" s="29"/>
      <c r="G155" s="30"/>
      <c r="H155" s="30"/>
      <c r="I155" s="31"/>
      <c r="J155" s="32"/>
    </row>
    <row r="156" spans="6:10" ht="16.5" customHeight="1">
      <c r="F156" s="29"/>
      <c r="G156" s="30"/>
      <c r="H156" s="30"/>
      <c r="I156" s="31"/>
      <c r="J156" s="32"/>
    </row>
    <row r="157" spans="6:10" ht="16.5" customHeight="1">
      <c r="F157" s="18"/>
      <c r="G157" s="19"/>
      <c r="H157" s="19"/>
      <c r="I157" s="20"/>
      <c r="J157" s="21"/>
    </row>
    <row r="158" spans="6:10" ht="16.5" customHeight="1">
      <c r="F158" s="18" t="e">
        <f>#REF!</f>
        <v>#REF!</v>
      </c>
      <c r="G158" s="19" t="e">
        <f>#REF!</f>
        <v>#REF!</v>
      </c>
      <c r="H158" s="19" t="e">
        <f>#REF!</f>
        <v>#REF!</v>
      </c>
      <c r="I158" s="20" t="e">
        <f>#REF!</f>
        <v>#REF!</v>
      </c>
      <c r="J158" s="21" t="e">
        <f>#REF!</f>
        <v>#REF!</v>
      </c>
    </row>
    <row r="159" spans="6:10" ht="16.5" customHeight="1">
      <c r="F159" s="18" t="e">
        <f>#REF!</f>
        <v>#REF!</v>
      </c>
      <c r="G159" s="19" t="e">
        <f>#REF!</f>
        <v>#REF!</v>
      </c>
      <c r="H159" s="19" t="e">
        <f>#REF!</f>
        <v>#REF!</v>
      </c>
      <c r="I159" s="20" t="e">
        <f>#REF!</f>
        <v>#REF!</v>
      </c>
      <c r="J159" s="21" t="e">
        <f>#REF!</f>
        <v>#REF!</v>
      </c>
    </row>
    <row r="160" spans="6:10" ht="16.5" customHeight="1">
      <c r="F160" s="18" t="e">
        <f>#REF!</f>
        <v>#REF!</v>
      </c>
      <c r="G160" s="19" t="e">
        <f>#REF!</f>
        <v>#REF!</v>
      </c>
      <c r="H160" s="19" t="e">
        <f>#REF!</f>
        <v>#REF!</v>
      </c>
      <c r="I160" s="20" t="e">
        <f>#REF!</f>
        <v>#REF!</v>
      </c>
      <c r="J160" s="21" t="e">
        <f>#REF!</f>
        <v>#REF!</v>
      </c>
    </row>
    <row r="161" spans="6:10" ht="16.5" customHeight="1">
      <c r="F161" s="18" t="e">
        <f>#REF!</f>
        <v>#REF!</v>
      </c>
      <c r="G161" s="19" t="e">
        <f>#REF!</f>
        <v>#REF!</v>
      </c>
      <c r="H161" s="19" t="e">
        <f>#REF!</f>
        <v>#REF!</v>
      </c>
      <c r="I161" s="20" t="e">
        <f>#REF!</f>
        <v>#REF!</v>
      </c>
      <c r="J161" s="21" t="e">
        <f>#REF!</f>
        <v>#REF!</v>
      </c>
    </row>
    <row r="162" spans="6:10" ht="16.5" customHeight="1">
      <c r="F162" s="18" t="e">
        <f>#REF!</f>
        <v>#REF!</v>
      </c>
      <c r="G162" s="19" t="e">
        <f>#REF!</f>
        <v>#REF!</v>
      </c>
      <c r="H162" s="19" t="e">
        <f>#REF!</f>
        <v>#REF!</v>
      </c>
      <c r="I162" s="20" t="e">
        <f>#REF!</f>
        <v>#REF!</v>
      </c>
      <c r="J162" s="21" t="e">
        <f>#REF!</f>
        <v>#REF!</v>
      </c>
    </row>
    <row r="163" spans="6:10" ht="16.5" customHeight="1">
      <c r="F163" s="18" t="e">
        <f>#REF!</f>
        <v>#REF!</v>
      </c>
      <c r="G163" s="19" t="e">
        <f>#REF!</f>
        <v>#REF!</v>
      </c>
      <c r="H163" s="19" t="e">
        <f>#REF!</f>
        <v>#REF!</v>
      </c>
      <c r="I163" s="20" t="e">
        <f>#REF!</f>
        <v>#REF!</v>
      </c>
      <c r="J163" s="21" t="e">
        <f>#REF!</f>
        <v>#REF!</v>
      </c>
    </row>
    <row r="164" spans="6:10" ht="16.5" customHeight="1">
      <c r="F164" s="18" t="e">
        <f>#REF!</f>
        <v>#REF!</v>
      </c>
      <c r="G164" s="19" t="e">
        <f>#REF!</f>
        <v>#REF!</v>
      </c>
      <c r="H164" s="19" t="e">
        <f>#REF!</f>
        <v>#REF!</v>
      </c>
      <c r="I164" s="20" t="e">
        <f>#REF!</f>
        <v>#REF!</v>
      </c>
      <c r="J164" s="21" t="e">
        <f>#REF!</f>
        <v>#REF!</v>
      </c>
    </row>
    <row r="165" spans="6:10" ht="16.5" customHeight="1">
      <c r="F165" s="29" t="e">
        <f>#REF!</f>
        <v>#REF!</v>
      </c>
      <c r="G165" s="30" t="e">
        <f>#REF!</f>
        <v>#REF!</v>
      </c>
      <c r="H165" s="30" t="e">
        <f>#REF!</f>
        <v>#REF!</v>
      </c>
      <c r="I165" s="31" t="e">
        <f>#REF!</f>
        <v>#REF!</v>
      </c>
      <c r="J165" s="32" t="e">
        <f>#REF!</f>
        <v>#REF!</v>
      </c>
    </row>
    <row r="166" spans="6:10" ht="16.5" customHeight="1">
      <c r="F166" s="18" t="e">
        <f>#REF!</f>
        <v>#REF!</v>
      </c>
      <c r="G166" s="19" t="e">
        <f>#REF!</f>
        <v>#REF!</v>
      </c>
      <c r="H166" s="19" t="e">
        <f>#REF!</f>
        <v>#REF!</v>
      </c>
      <c r="I166" s="20" t="e">
        <f>#REF!</f>
        <v>#REF!</v>
      </c>
      <c r="J166" s="21" t="e">
        <f>#REF!</f>
        <v>#REF!</v>
      </c>
    </row>
    <row r="167" spans="6:10" ht="16.5" customHeight="1">
      <c r="F167" s="18" t="e">
        <f>#REF!</f>
        <v>#REF!</v>
      </c>
      <c r="G167" s="19" t="e">
        <f>#REF!</f>
        <v>#REF!</v>
      </c>
      <c r="H167" s="19" t="e">
        <f>#REF!</f>
        <v>#REF!</v>
      </c>
      <c r="I167" s="20" t="e">
        <f>#REF!</f>
        <v>#REF!</v>
      </c>
      <c r="J167" s="21" t="e">
        <f>#REF!</f>
        <v>#REF!</v>
      </c>
    </row>
    <row r="168" spans="6:10" ht="16.5" customHeight="1">
      <c r="F168" s="18" t="e">
        <f>#REF!</f>
        <v>#REF!</v>
      </c>
      <c r="G168" s="19" t="e">
        <f>#REF!</f>
        <v>#REF!</v>
      </c>
      <c r="H168" s="19" t="e">
        <f>#REF!</f>
        <v>#REF!</v>
      </c>
      <c r="I168" s="20" t="e">
        <f>#REF!</f>
        <v>#REF!</v>
      </c>
      <c r="J168" s="21" t="e">
        <f>#REF!</f>
        <v>#REF!</v>
      </c>
    </row>
    <row r="169" spans="6:10" ht="16.5" customHeight="1">
      <c r="F169" s="18" t="e">
        <f>#REF!</f>
        <v>#REF!</v>
      </c>
      <c r="G169" s="19" t="e">
        <f>#REF!</f>
        <v>#REF!</v>
      </c>
      <c r="H169" s="19" t="e">
        <f>#REF!</f>
        <v>#REF!</v>
      </c>
      <c r="I169" s="20" t="e">
        <f>#REF!</f>
        <v>#REF!</v>
      </c>
      <c r="J169" s="21" t="e">
        <f>#REF!</f>
        <v>#REF!</v>
      </c>
    </row>
    <row r="170" spans="6:10" ht="16.5" customHeight="1">
      <c r="F170" s="29" t="e">
        <f>#REF!</f>
        <v>#REF!</v>
      </c>
      <c r="G170" s="30" t="e">
        <f>#REF!</f>
        <v>#REF!</v>
      </c>
      <c r="H170" s="30" t="e">
        <f>#REF!</f>
        <v>#REF!</v>
      </c>
      <c r="I170" s="31" t="e">
        <f>#REF!</f>
        <v>#REF!</v>
      </c>
      <c r="J170" s="32" t="e">
        <f>#REF!</f>
        <v>#REF!</v>
      </c>
    </row>
    <row r="171" spans="6:10" ht="16.5" customHeight="1">
      <c r="F171" s="29" t="e">
        <f>#REF!</f>
        <v>#REF!</v>
      </c>
      <c r="G171" s="30" t="e">
        <f>#REF!</f>
        <v>#REF!</v>
      </c>
      <c r="H171" s="30" t="e">
        <f>#REF!</f>
        <v>#REF!</v>
      </c>
      <c r="I171" s="31" t="e">
        <f>#REF!</f>
        <v>#REF!</v>
      </c>
      <c r="J171" s="32" t="e">
        <f>#REF!</f>
        <v>#REF!</v>
      </c>
    </row>
    <row r="172" spans="6:10" ht="16.5" customHeight="1">
      <c r="F172" s="18" t="e">
        <f>#REF!</f>
        <v>#REF!</v>
      </c>
      <c r="G172" s="19" t="e">
        <f>#REF!</f>
        <v>#REF!</v>
      </c>
      <c r="H172" s="19" t="e">
        <f>#REF!</f>
        <v>#REF!</v>
      </c>
      <c r="I172" s="20" t="e">
        <f>#REF!</f>
        <v>#REF!</v>
      </c>
      <c r="J172" s="21" t="e">
        <f>#REF!</f>
        <v>#REF!</v>
      </c>
    </row>
    <row r="173" spans="6:10" ht="16.5" customHeight="1">
      <c r="F173" s="18" t="e">
        <f>#REF!</f>
        <v>#REF!</v>
      </c>
      <c r="G173" s="19" t="e">
        <f>#REF!</f>
        <v>#REF!</v>
      </c>
      <c r="H173" s="19" t="e">
        <f>#REF!</f>
        <v>#REF!</v>
      </c>
      <c r="I173" s="20" t="e">
        <f>#REF!</f>
        <v>#REF!</v>
      </c>
      <c r="J173" s="21" t="e">
        <f>#REF!</f>
        <v>#REF!</v>
      </c>
    </row>
    <row r="174" spans="6:10" ht="16.5" customHeight="1">
      <c r="F174" s="18" t="e">
        <f>#REF!</f>
        <v>#REF!</v>
      </c>
      <c r="G174" s="19" t="e">
        <f>#REF!</f>
        <v>#REF!</v>
      </c>
      <c r="H174" s="19" t="e">
        <f>#REF!</f>
        <v>#REF!</v>
      </c>
      <c r="I174" s="20" t="e">
        <f>#REF!</f>
        <v>#REF!</v>
      </c>
      <c r="J174" s="21" t="e">
        <f>#REF!</f>
        <v>#REF!</v>
      </c>
    </row>
    <row r="175" spans="6:10" ht="16.5" customHeight="1">
      <c r="F175" s="29" t="e">
        <f>#REF!</f>
        <v>#REF!</v>
      </c>
      <c r="G175" s="30" t="e">
        <f>#REF!</f>
        <v>#REF!</v>
      </c>
      <c r="H175" s="30" t="e">
        <f>#REF!</f>
        <v>#REF!</v>
      </c>
      <c r="I175" s="31" t="e">
        <f>#REF!</f>
        <v>#REF!</v>
      </c>
      <c r="J175" s="32" t="e">
        <f>#REF!</f>
        <v>#REF!</v>
      </c>
    </row>
    <row r="176" spans="6:10" ht="16.5" customHeight="1">
      <c r="F176" s="29" t="e">
        <f>#REF!</f>
        <v>#REF!</v>
      </c>
      <c r="G176" s="30" t="e">
        <f>#REF!</f>
        <v>#REF!</v>
      </c>
      <c r="H176" s="30" t="e">
        <f>#REF!</f>
        <v>#REF!</v>
      </c>
      <c r="I176" s="31" t="e">
        <f>#REF!</f>
        <v>#REF!</v>
      </c>
      <c r="J176" s="32" t="e">
        <f>#REF!</f>
        <v>#REF!</v>
      </c>
    </row>
    <row r="177" spans="6:10" ht="16.5" customHeight="1">
      <c r="F177" s="29" t="e">
        <f>#REF!</f>
        <v>#REF!</v>
      </c>
      <c r="G177" s="30" t="e">
        <f>#REF!</f>
        <v>#REF!</v>
      </c>
      <c r="H177" s="30" t="e">
        <f>#REF!</f>
        <v>#REF!</v>
      </c>
      <c r="I177" s="31" t="e">
        <f>#REF!</f>
        <v>#REF!</v>
      </c>
      <c r="J177" s="32" t="e">
        <f>#REF!</f>
        <v>#REF!</v>
      </c>
    </row>
    <row r="178" spans="6:10" ht="16.5" customHeight="1">
      <c r="F178" s="29" t="e">
        <f>#REF!</f>
        <v>#REF!</v>
      </c>
      <c r="G178" s="30" t="e">
        <f>#REF!</f>
        <v>#REF!</v>
      </c>
      <c r="H178" s="30" t="e">
        <f>#REF!</f>
        <v>#REF!</v>
      </c>
      <c r="I178" s="31" t="e">
        <f>#REF!</f>
        <v>#REF!</v>
      </c>
      <c r="J178" s="32" t="e">
        <f>#REF!</f>
        <v>#REF!</v>
      </c>
    </row>
    <row r="179" spans="6:10" ht="16.5" customHeight="1">
      <c r="F179" s="18" t="e">
        <f>#REF!</f>
        <v>#REF!</v>
      </c>
      <c r="G179" s="19" t="e">
        <f>#REF!</f>
        <v>#REF!</v>
      </c>
      <c r="H179" s="19" t="e">
        <f>#REF!</f>
        <v>#REF!</v>
      </c>
      <c r="I179" s="20" t="e">
        <f>#REF!</f>
        <v>#REF!</v>
      </c>
      <c r="J179" s="21" t="e">
        <f>#REF!</f>
        <v>#REF!</v>
      </c>
    </row>
    <row r="180" spans="6:10" ht="16.5" customHeight="1">
      <c r="F180" s="29" t="e">
        <f>#REF!</f>
        <v>#REF!</v>
      </c>
      <c r="G180" s="30" t="e">
        <f>#REF!</f>
        <v>#REF!</v>
      </c>
      <c r="H180" s="30" t="e">
        <f>#REF!</f>
        <v>#REF!</v>
      </c>
      <c r="I180" s="31" t="e">
        <f>#REF!</f>
        <v>#REF!</v>
      </c>
      <c r="J180" s="32" t="e">
        <f>#REF!</f>
        <v>#REF!</v>
      </c>
    </row>
    <row r="181" spans="6:10" ht="16.5" customHeight="1">
      <c r="F181" s="18" t="e">
        <f>#REF!</f>
        <v>#REF!</v>
      </c>
      <c r="G181" s="19" t="e">
        <f>#REF!</f>
        <v>#REF!</v>
      </c>
      <c r="H181" s="19" t="e">
        <f>#REF!</f>
        <v>#REF!</v>
      </c>
      <c r="I181" s="20" t="e">
        <f>#REF!</f>
        <v>#REF!</v>
      </c>
      <c r="J181" s="21" t="e">
        <f>#REF!</f>
        <v>#REF!</v>
      </c>
    </row>
    <row r="182" spans="6:10" ht="16.5" customHeight="1">
      <c r="F182" s="18" t="e">
        <f>#REF!</f>
        <v>#REF!</v>
      </c>
      <c r="G182" s="19" t="e">
        <f>#REF!</f>
        <v>#REF!</v>
      </c>
      <c r="H182" s="19" t="e">
        <f>#REF!</f>
        <v>#REF!</v>
      </c>
      <c r="I182" s="20" t="e">
        <f>#REF!</f>
        <v>#REF!</v>
      </c>
      <c r="J182" s="21" t="e">
        <f>#REF!</f>
        <v>#REF!</v>
      </c>
    </row>
    <row r="183" spans="6:10" ht="16.5" customHeight="1">
      <c r="F183" s="18" t="e">
        <f>#REF!</f>
        <v>#REF!</v>
      </c>
      <c r="G183" s="19" t="e">
        <f>#REF!</f>
        <v>#REF!</v>
      </c>
      <c r="H183" s="19" t="e">
        <f>#REF!</f>
        <v>#REF!</v>
      </c>
      <c r="I183" s="20" t="e">
        <f>#REF!</f>
        <v>#REF!</v>
      </c>
      <c r="J183" s="21" t="e">
        <f>#REF!</f>
        <v>#REF!</v>
      </c>
    </row>
    <row r="184" spans="6:10" ht="16.5" customHeight="1">
      <c r="F184" s="18" t="e">
        <f>#REF!</f>
        <v>#REF!</v>
      </c>
      <c r="G184" s="19" t="e">
        <f>#REF!</f>
        <v>#REF!</v>
      </c>
      <c r="H184" s="19" t="e">
        <f>#REF!</f>
        <v>#REF!</v>
      </c>
      <c r="I184" s="20" t="e">
        <f>#REF!</f>
        <v>#REF!</v>
      </c>
      <c r="J184" s="21" t="e">
        <f>#REF!</f>
        <v>#REF!</v>
      </c>
    </row>
    <row r="185" spans="6:10" ht="16.5" customHeight="1">
      <c r="F185" s="18" t="e">
        <f>#REF!</f>
        <v>#REF!</v>
      </c>
      <c r="G185" s="19" t="e">
        <f>#REF!</f>
        <v>#REF!</v>
      </c>
      <c r="H185" s="19" t="e">
        <f>#REF!</f>
        <v>#REF!</v>
      </c>
      <c r="I185" s="20" t="e">
        <f>#REF!</f>
        <v>#REF!</v>
      </c>
      <c r="J185" s="21" t="e">
        <f>#REF!</f>
        <v>#REF!</v>
      </c>
    </row>
    <row r="186" spans="6:10" ht="16.5" customHeight="1">
      <c r="F186" s="29" t="e">
        <f>#REF!</f>
        <v>#REF!</v>
      </c>
      <c r="G186" s="30" t="e">
        <f>#REF!</f>
        <v>#REF!</v>
      </c>
      <c r="H186" s="30" t="e">
        <f>#REF!</f>
        <v>#REF!</v>
      </c>
      <c r="I186" s="31" t="e">
        <f>#REF!</f>
        <v>#REF!</v>
      </c>
      <c r="J186" s="32" t="e">
        <f>#REF!</f>
        <v>#REF!</v>
      </c>
    </row>
    <row r="187" spans="6:10" ht="16.5" customHeight="1">
      <c r="F187" s="29" t="e">
        <f>#REF!</f>
        <v>#REF!</v>
      </c>
      <c r="G187" s="30" t="e">
        <f>#REF!</f>
        <v>#REF!</v>
      </c>
      <c r="H187" s="30" t="e">
        <f>#REF!</f>
        <v>#REF!</v>
      </c>
      <c r="I187" s="31" t="e">
        <f>#REF!</f>
        <v>#REF!</v>
      </c>
      <c r="J187" s="32" t="e">
        <f>#REF!</f>
        <v>#REF!</v>
      </c>
    </row>
    <row r="188" spans="6:10" ht="16.5" customHeight="1">
      <c r="F188" s="29" t="e">
        <f>#REF!</f>
        <v>#REF!</v>
      </c>
      <c r="G188" s="30" t="e">
        <f>#REF!</f>
        <v>#REF!</v>
      </c>
      <c r="H188" s="30" t="e">
        <f>#REF!</f>
        <v>#REF!</v>
      </c>
      <c r="I188" s="31" t="e">
        <f>#REF!</f>
        <v>#REF!</v>
      </c>
      <c r="J188" s="32" t="e">
        <f>#REF!</f>
        <v>#REF!</v>
      </c>
    </row>
    <row r="189" spans="6:10" ht="16.5" customHeight="1">
      <c r="F189" s="29" t="e">
        <f>#REF!</f>
        <v>#REF!</v>
      </c>
      <c r="G189" s="30" t="e">
        <f>#REF!</f>
        <v>#REF!</v>
      </c>
      <c r="H189" s="30" t="e">
        <f>#REF!</f>
        <v>#REF!</v>
      </c>
      <c r="I189" s="31" t="e">
        <f>#REF!</f>
        <v>#REF!</v>
      </c>
      <c r="J189" s="32" t="e">
        <f>#REF!</f>
        <v>#REF!</v>
      </c>
    </row>
    <row r="190" spans="6:10" ht="16.5" customHeight="1">
      <c r="F190" s="29" t="e">
        <f>#REF!</f>
        <v>#REF!</v>
      </c>
      <c r="G190" s="30" t="e">
        <f>#REF!</f>
        <v>#REF!</v>
      </c>
      <c r="H190" s="30" t="e">
        <f>#REF!</f>
        <v>#REF!</v>
      </c>
      <c r="I190" s="31" t="e">
        <f>#REF!</f>
        <v>#REF!</v>
      </c>
      <c r="J190" s="32" t="e">
        <f>#REF!</f>
        <v>#REF!</v>
      </c>
    </row>
    <row r="191" spans="6:10" ht="16.5" customHeight="1">
      <c r="F191" s="29" t="e">
        <f>#REF!</f>
        <v>#REF!</v>
      </c>
      <c r="G191" s="30" t="e">
        <f>#REF!</f>
        <v>#REF!</v>
      </c>
      <c r="H191" s="30" t="e">
        <f>#REF!</f>
        <v>#REF!</v>
      </c>
      <c r="I191" s="31" t="e">
        <f>#REF!</f>
        <v>#REF!</v>
      </c>
      <c r="J191" s="32" t="e">
        <f>#REF!</f>
        <v>#REF!</v>
      </c>
    </row>
    <row r="192" spans="6:10" ht="16.5" customHeight="1">
      <c r="F192" s="29" t="e">
        <f>#REF!</f>
        <v>#REF!</v>
      </c>
      <c r="G192" s="30" t="e">
        <f>#REF!</f>
        <v>#REF!</v>
      </c>
      <c r="H192" s="30" t="e">
        <f>#REF!</f>
        <v>#REF!</v>
      </c>
      <c r="I192" s="31" t="e">
        <f>#REF!</f>
        <v>#REF!</v>
      </c>
      <c r="J192" s="32" t="e">
        <f>#REF!</f>
        <v>#REF!</v>
      </c>
    </row>
    <row r="193" spans="6:10" ht="16.5" customHeight="1">
      <c r="F193" s="18" t="e">
        <f>#REF!</f>
        <v>#REF!</v>
      </c>
      <c r="G193" s="19" t="e">
        <f>#REF!</f>
        <v>#REF!</v>
      </c>
      <c r="H193" s="19" t="e">
        <f>#REF!</f>
        <v>#REF!</v>
      </c>
      <c r="I193" s="20" t="e">
        <f>#REF!</f>
        <v>#REF!</v>
      </c>
      <c r="J193" s="21" t="e">
        <f>#REF!</f>
        <v>#REF!</v>
      </c>
    </row>
    <row r="194" spans="6:10" ht="16.5" customHeight="1">
      <c r="F194" s="18" t="e">
        <f>#REF!</f>
        <v>#REF!</v>
      </c>
      <c r="G194" s="19" t="e">
        <f>#REF!</f>
        <v>#REF!</v>
      </c>
      <c r="H194" s="19" t="e">
        <f>#REF!</f>
        <v>#REF!</v>
      </c>
      <c r="I194" s="20" t="e">
        <f>#REF!</f>
        <v>#REF!</v>
      </c>
      <c r="J194" s="21" t="e">
        <f>#REF!</f>
        <v>#REF!</v>
      </c>
    </row>
    <row r="195" spans="6:10" ht="16.5" customHeight="1">
      <c r="F195" s="29" t="e">
        <f>#REF!</f>
        <v>#REF!</v>
      </c>
      <c r="G195" s="30" t="e">
        <f>#REF!</f>
        <v>#REF!</v>
      </c>
      <c r="H195" s="30" t="e">
        <f>#REF!</f>
        <v>#REF!</v>
      </c>
      <c r="I195" s="31" t="e">
        <f>#REF!</f>
        <v>#REF!</v>
      </c>
      <c r="J195" s="32" t="e">
        <f>#REF!</f>
        <v>#REF!</v>
      </c>
    </row>
    <row r="196" spans="6:10" ht="16.5" customHeight="1">
      <c r="F196" s="18" t="e">
        <f>#REF!</f>
        <v>#REF!</v>
      </c>
      <c r="G196" s="19" t="e">
        <f>#REF!</f>
        <v>#REF!</v>
      </c>
      <c r="H196" s="19" t="e">
        <f>#REF!</f>
        <v>#REF!</v>
      </c>
      <c r="I196" s="20" t="e">
        <f>#REF!</f>
        <v>#REF!</v>
      </c>
      <c r="J196" s="21" t="e">
        <f>#REF!</f>
        <v>#REF!</v>
      </c>
    </row>
    <row r="197" spans="6:10" ht="16.5" customHeight="1">
      <c r="F197" s="18" t="e">
        <f>#REF!</f>
        <v>#REF!</v>
      </c>
      <c r="G197" s="19" t="e">
        <f>#REF!</f>
        <v>#REF!</v>
      </c>
      <c r="H197" s="19" t="e">
        <f>#REF!</f>
        <v>#REF!</v>
      </c>
      <c r="I197" s="20" t="e">
        <f>#REF!</f>
        <v>#REF!</v>
      </c>
      <c r="J197" s="21" t="e">
        <f>#REF!</f>
        <v>#REF!</v>
      </c>
    </row>
    <row r="198" spans="6:10" ht="16.5" customHeight="1">
      <c r="F198" s="18" t="e">
        <f>#REF!</f>
        <v>#REF!</v>
      </c>
      <c r="G198" s="19" t="e">
        <f>#REF!</f>
        <v>#REF!</v>
      </c>
      <c r="H198" s="19" t="e">
        <f>#REF!</f>
        <v>#REF!</v>
      </c>
      <c r="I198" s="20" t="e">
        <f>#REF!</f>
        <v>#REF!</v>
      </c>
      <c r="J198" s="21" t="e">
        <f>#REF!</f>
        <v>#REF!</v>
      </c>
    </row>
    <row r="199" spans="6:10" ht="16.5" customHeight="1">
      <c r="F199" s="29" t="e">
        <f>#REF!</f>
        <v>#REF!</v>
      </c>
      <c r="G199" s="30" t="e">
        <f>#REF!</f>
        <v>#REF!</v>
      </c>
      <c r="H199" s="30" t="e">
        <f>#REF!</f>
        <v>#REF!</v>
      </c>
      <c r="I199" s="31" t="e">
        <f>#REF!</f>
        <v>#REF!</v>
      </c>
      <c r="J199" s="32" t="e">
        <f>#REF!</f>
        <v>#REF!</v>
      </c>
    </row>
    <row r="200" spans="6:10" ht="16.5" customHeight="1">
      <c r="F200" s="18" t="e">
        <f>#REF!</f>
        <v>#REF!</v>
      </c>
      <c r="G200" s="19" t="e">
        <f>#REF!</f>
        <v>#REF!</v>
      </c>
      <c r="H200" s="19" t="e">
        <f>#REF!</f>
        <v>#REF!</v>
      </c>
      <c r="I200" s="20" t="e">
        <f>#REF!</f>
        <v>#REF!</v>
      </c>
      <c r="J200" s="21" t="e">
        <f>#REF!</f>
        <v>#REF!</v>
      </c>
    </row>
    <row r="201" spans="6:10" ht="16.5" customHeight="1">
      <c r="F201" s="18" t="e">
        <f>#REF!</f>
        <v>#REF!</v>
      </c>
      <c r="G201" s="19" t="e">
        <f>#REF!</f>
        <v>#REF!</v>
      </c>
      <c r="H201" s="19" t="e">
        <f>#REF!</f>
        <v>#REF!</v>
      </c>
      <c r="I201" s="20" t="e">
        <f>#REF!</f>
        <v>#REF!</v>
      </c>
      <c r="J201" s="21" t="e">
        <f>#REF!</f>
        <v>#REF!</v>
      </c>
    </row>
    <row r="202" spans="6:10" ht="16.5" customHeight="1">
      <c r="F202" s="18" t="e">
        <f>#REF!</f>
        <v>#REF!</v>
      </c>
      <c r="G202" s="19" t="e">
        <f>#REF!</f>
        <v>#REF!</v>
      </c>
      <c r="H202" s="19" t="e">
        <f>#REF!</f>
        <v>#REF!</v>
      </c>
      <c r="I202" s="20" t="e">
        <f>#REF!</f>
        <v>#REF!</v>
      </c>
      <c r="J202" s="21" t="e">
        <f>#REF!</f>
        <v>#REF!</v>
      </c>
    </row>
    <row r="203" spans="6:10" ht="16.5" customHeight="1">
      <c r="F203" s="29" t="e">
        <f>#REF!</f>
        <v>#REF!</v>
      </c>
      <c r="G203" s="30" t="e">
        <f>#REF!</f>
        <v>#REF!</v>
      </c>
      <c r="H203" s="30" t="e">
        <f>#REF!</f>
        <v>#REF!</v>
      </c>
      <c r="I203" s="31" t="e">
        <f>#REF!</f>
        <v>#REF!</v>
      </c>
      <c r="J203" s="32" t="e">
        <f>#REF!</f>
        <v>#REF!</v>
      </c>
    </row>
    <row r="204" spans="6:10" ht="16.5" customHeight="1">
      <c r="F204" s="18" t="e">
        <f>#REF!</f>
        <v>#REF!</v>
      </c>
      <c r="G204" s="19" t="e">
        <f>#REF!</f>
        <v>#REF!</v>
      </c>
      <c r="H204" s="19" t="e">
        <f>#REF!</f>
        <v>#REF!</v>
      </c>
      <c r="I204" s="20" t="e">
        <f>#REF!</f>
        <v>#REF!</v>
      </c>
      <c r="J204" s="21" t="e">
        <f>#REF!</f>
        <v>#REF!</v>
      </c>
    </row>
    <row r="205" spans="6:10" ht="16.5" customHeight="1">
      <c r="F205" s="18" t="e">
        <f>#REF!</f>
        <v>#REF!</v>
      </c>
      <c r="G205" s="19" t="e">
        <f>#REF!</f>
        <v>#REF!</v>
      </c>
      <c r="H205" s="19" t="e">
        <f>#REF!</f>
        <v>#REF!</v>
      </c>
      <c r="I205" s="20" t="e">
        <f>#REF!</f>
        <v>#REF!</v>
      </c>
      <c r="J205" s="21" t="e">
        <f>#REF!</f>
        <v>#REF!</v>
      </c>
    </row>
    <row r="206" spans="6:10" ht="16.5" customHeight="1">
      <c r="F206" s="29" t="e">
        <f>#REF!</f>
        <v>#REF!</v>
      </c>
      <c r="G206" s="30" t="e">
        <f>#REF!</f>
        <v>#REF!</v>
      </c>
      <c r="H206" s="30" t="e">
        <f>#REF!</f>
        <v>#REF!</v>
      </c>
      <c r="I206" s="31" t="e">
        <f>#REF!</f>
        <v>#REF!</v>
      </c>
      <c r="J206" s="32" t="e">
        <f>#REF!</f>
        <v>#REF!</v>
      </c>
    </row>
    <row r="207" spans="6:10" ht="16.5" customHeight="1">
      <c r="F207" s="87"/>
      <c r="G207" s="87"/>
      <c r="H207" s="87"/>
      <c r="I207" s="88"/>
      <c r="J207" s="89"/>
    </row>
    <row r="208" spans="6:10" ht="16.5" customHeight="1">
      <c r="F208" s="87"/>
      <c r="G208" s="87"/>
      <c r="H208" s="87"/>
      <c r="I208" s="88"/>
      <c r="J208" s="89"/>
    </row>
    <row r="209" spans="6:10" ht="16.5" customHeight="1">
      <c r="F209" s="87"/>
      <c r="G209" s="87"/>
      <c r="H209" s="87"/>
      <c r="I209" s="88"/>
      <c r="J209" s="89"/>
    </row>
    <row r="210" spans="6:10" ht="16.5" customHeight="1">
      <c r="F210" s="87"/>
      <c r="G210" s="87"/>
      <c r="H210" s="87"/>
      <c r="I210" s="88"/>
      <c r="J210" s="89"/>
    </row>
    <row r="211" spans="6:10" ht="16.5" customHeight="1">
      <c r="F211" s="90"/>
      <c r="G211" s="7"/>
      <c r="H211" s="7"/>
      <c r="I211" s="7"/>
      <c r="J211" s="7"/>
    </row>
    <row r="212" spans="6:10" ht="16.5" customHeight="1">
      <c r="F212" s="90"/>
      <c r="G212" s="7"/>
      <c r="H212" s="7"/>
      <c r="I212" s="7"/>
      <c r="J212" s="7"/>
    </row>
    <row r="213" spans="6:10" ht="16.5" customHeight="1">
      <c r="F213" s="90"/>
      <c r="G213" s="7"/>
      <c r="H213" s="7"/>
      <c r="I213" s="7"/>
      <c r="J213" s="7"/>
    </row>
    <row r="214" spans="6:10" ht="16.5" customHeight="1">
      <c r="F214" s="90"/>
      <c r="G214" s="7"/>
      <c r="H214" s="7"/>
      <c r="I214" s="7"/>
      <c r="J214" s="7"/>
    </row>
    <row r="215" spans="6:10" ht="16.5" customHeight="1">
      <c r="F215" s="90"/>
      <c r="G215" s="7"/>
      <c r="H215" s="7"/>
      <c r="I215" s="7"/>
      <c r="J215" s="7"/>
    </row>
    <row r="216" spans="6:10" ht="16.5" customHeight="1">
      <c r="F216" s="90"/>
      <c r="G216" s="7"/>
      <c r="H216" s="7"/>
      <c r="I216" s="7"/>
      <c r="J216" s="7"/>
    </row>
    <row r="217" spans="6:10" ht="16.5" customHeight="1">
      <c r="F217" s="90"/>
      <c r="G217" s="7"/>
      <c r="H217" s="7"/>
      <c r="I217" s="7"/>
      <c r="J217" s="7"/>
    </row>
    <row r="218" spans="6:10" ht="16.5" customHeight="1">
      <c r="F218" s="90"/>
      <c r="G218" s="7"/>
      <c r="H218" s="7"/>
      <c r="I218" s="7"/>
      <c r="J218" s="7"/>
    </row>
    <row r="219" spans="6:10" ht="16.5" customHeight="1">
      <c r="F219" s="90"/>
      <c r="G219" s="7"/>
      <c r="H219" s="7"/>
      <c r="I219" s="7"/>
      <c r="J219" s="7"/>
    </row>
    <row r="220" spans="6:10" ht="16.5" customHeight="1">
      <c r="F220" s="90"/>
      <c r="G220" s="7"/>
      <c r="H220" s="7"/>
      <c r="I220" s="7"/>
      <c r="J220" s="7"/>
    </row>
    <row r="221" spans="6:10" ht="16.5" customHeight="1">
      <c r="F221" s="90"/>
      <c r="G221" s="7"/>
      <c r="H221" s="7"/>
      <c r="I221" s="7"/>
      <c r="J221" s="7"/>
    </row>
    <row r="222" spans="6:10" ht="16.5" customHeight="1">
      <c r="F222" s="90"/>
      <c r="G222" s="7"/>
      <c r="H222" s="7"/>
      <c r="I222" s="7"/>
      <c r="J222" s="7"/>
    </row>
    <row r="223" spans="6:10" ht="16.5" customHeight="1">
      <c r="F223" s="90"/>
      <c r="G223" s="7"/>
      <c r="H223" s="7"/>
      <c r="I223" s="7"/>
      <c r="J223" s="7"/>
    </row>
    <row r="224" spans="6:10" ht="16.5" customHeight="1">
      <c r="F224" s="90"/>
      <c r="G224" s="7"/>
      <c r="H224" s="7"/>
      <c r="I224" s="7"/>
      <c r="J224" s="7"/>
    </row>
    <row r="225" spans="6:10" ht="16.5" customHeight="1">
      <c r="F225" s="90"/>
      <c r="G225" s="7"/>
      <c r="H225" s="7"/>
      <c r="I225" s="7"/>
      <c r="J225" s="7"/>
    </row>
    <row r="226" spans="6:10" ht="16.5" customHeight="1">
      <c r="F226" s="90"/>
      <c r="G226" s="7"/>
      <c r="H226" s="7"/>
      <c r="I226" s="7"/>
      <c r="J226" s="7"/>
    </row>
    <row r="227" spans="6:10" ht="16.5" customHeight="1">
      <c r="F227" s="90"/>
      <c r="G227" s="7"/>
      <c r="H227" s="7"/>
      <c r="I227" s="7"/>
      <c r="J227" s="7"/>
    </row>
    <row r="228" spans="6:10" ht="16.5" customHeight="1">
      <c r="F228" s="90"/>
      <c r="G228" s="7"/>
      <c r="H228" s="7"/>
      <c r="I228" s="7"/>
      <c r="J228" s="7"/>
    </row>
    <row r="229" spans="6:10" ht="16.5" customHeight="1">
      <c r="F229" s="90"/>
      <c r="G229" s="7"/>
      <c r="H229" s="7"/>
      <c r="I229" s="7"/>
      <c r="J229" s="7"/>
    </row>
    <row r="230" spans="6:10" ht="16.5" customHeight="1">
      <c r="F230" s="90"/>
      <c r="G230" s="7"/>
      <c r="H230" s="7"/>
      <c r="I230" s="7"/>
      <c r="J230" s="7"/>
    </row>
    <row r="231" spans="6:10" ht="16.5" customHeight="1">
      <c r="F231" s="90"/>
      <c r="G231" s="7"/>
      <c r="H231" s="7"/>
      <c r="I231" s="7"/>
      <c r="J231" s="7"/>
    </row>
  </sheetData>
  <sheetProtection/>
  <mergeCells count="11">
    <mergeCell ref="A133:B133"/>
    <mergeCell ref="A134:B134"/>
    <mergeCell ref="A135:B135"/>
    <mergeCell ref="A4:E4"/>
    <mergeCell ref="A5:E5"/>
    <mergeCell ref="F7:H7"/>
    <mergeCell ref="A127:E127"/>
    <mergeCell ref="A129:B129"/>
    <mergeCell ref="A130:B130"/>
    <mergeCell ref="A131:B131"/>
    <mergeCell ref="A132:B132"/>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54"/>
  <sheetViews>
    <sheetView zoomScalePageLayoutView="0" workbookViewId="0" topLeftCell="A1">
      <selection activeCell="J7" sqref="J7"/>
    </sheetView>
  </sheetViews>
  <sheetFormatPr defaultColWidth="9.00390625" defaultRowHeight="15" customHeight="1"/>
  <cols>
    <col min="1" max="1" width="46.25390625" style="95" customWidth="1"/>
    <col min="2" max="2" width="0" style="104" hidden="1" customWidth="1"/>
    <col min="3" max="3" width="4.75390625" style="93" customWidth="1"/>
    <col min="4" max="4" width="5.50390625" style="94" customWidth="1"/>
    <col min="5" max="5" width="12.00390625" style="95" customWidth="1"/>
    <col min="6" max="6" width="11.75390625" style="94" customWidth="1"/>
    <col min="7" max="7" width="12.25390625" style="95" customWidth="1"/>
    <col min="8" max="16384" width="9.00390625" style="95" customWidth="1"/>
  </cols>
  <sheetData>
    <row r="1" spans="1:2" ht="21" customHeight="1">
      <c r="A1" s="91" t="s">
        <v>0</v>
      </c>
      <c r="B1" s="92"/>
    </row>
    <row r="2" spans="1:6" ht="19.5" customHeight="1">
      <c r="A2" s="96" t="s">
        <v>2</v>
      </c>
      <c r="B2" s="97"/>
      <c r="F2" s="98" t="s">
        <v>146</v>
      </c>
    </row>
    <row r="3" spans="1:6" ht="15" customHeight="1" hidden="1">
      <c r="A3" s="99"/>
      <c r="B3" s="97"/>
      <c r="F3" s="100"/>
    </row>
    <row r="4" spans="1:6" ht="31.5" customHeight="1">
      <c r="A4" s="447" t="s">
        <v>147</v>
      </c>
      <c r="B4" s="447"/>
      <c r="C4" s="447"/>
      <c r="D4" s="447"/>
      <c r="E4" s="447"/>
      <c r="F4" s="447"/>
    </row>
    <row r="5" spans="1:6" s="103" customFormat="1" ht="18.75" customHeight="1">
      <c r="A5" s="101" t="s">
        <v>148</v>
      </c>
      <c r="B5" s="102"/>
      <c r="C5" s="102"/>
      <c r="D5" s="102"/>
      <c r="E5" s="102"/>
      <c r="F5" s="102"/>
    </row>
    <row r="6" ht="18.75" customHeight="1">
      <c r="F6" s="105" t="s">
        <v>149</v>
      </c>
    </row>
    <row r="7" spans="1:7" s="108" customFormat="1" ht="41.25" customHeight="1">
      <c r="A7" s="448" t="s">
        <v>6</v>
      </c>
      <c r="B7" s="448"/>
      <c r="C7" s="106" t="s">
        <v>7</v>
      </c>
      <c r="D7" s="107" t="s">
        <v>150</v>
      </c>
      <c r="E7" s="107" t="s">
        <v>151</v>
      </c>
      <c r="F7" s="107" t="s">
        <v>152</v>
      </c>
      <c r="G7" s="107" t="s">
        <v>153</v>
      </c>
    </row>
    <row r="8" spans="1:7" s="108" customFormat="1" ht="21.75" customHeight="1">
      <c r="A8" s="449">
        <v>1</v>
      </c>
      <c r="B8" s="449"/>
      <c r="C8" s="110" t="s">
        <v>154</v>
      </c>
      <c r="D8" s="111">
        <v>3</v>
      </c>
      <c r="E8" s="109">
        <v>4</v>
      </c>
      <c r="F8" s="112">
        <v>5</v>
      </c>
      <c r="G8" s="113">
        <v>6</v>
      </c>
    </row>
    <row r="9" spans="1:7" s="118" customFormat="1" ht="24.75" customHeight="1">
      <c r="A9" s="450" t="s">
        <v>155</v>
      </c>
      <c r="B9" s="450"/>
      <c r="C9" s="114" t="s">
        <v>156</v>
      </c>
      <c r="D9" s="115" t="s">
        <v>157</v>
      </c>
      <c r="E9" s="116">
        <f>'[1]BANG TIEU THU LAILO'!K9</f>
        <v>71095089363</v>
      </c>
      <c r="F9" s="116">
        <v>30737507770</v>
      </c>
      <c r="G9" s="117">
        <f>E9+F9</f>
        <v>101832597133</v>
      </c>
    </row>
    <row r="10" spans="1:7" s="118" customFormat="1" ht="24.75" customHeight="1">
      <c r="A10" s="451" t="s">
        <v>158</v>
      </c>
      <c r="B10" s="451"/>
      <c r="C10" s="119" t="s">
        <v>159</v>
      </c>
      <c r="D10" s="120" t="s">
        <v>160</v>
      </c>
      <c r="E10" s="121"/>
      <c r="F10" s="121"/>
      <c r="G10" s="122"/>
    </row>
    <row r="11" spans="1:7" s="124" customFormat="1" ht="24.75" customHeight="1">
      <c r="A11" s="451" t="s">
        <v>161</v>
      </c>
      <c r="B11" s="451"/>
      <c r="C11" s="119" t="s">
        <v>162</v>
      </c>
      <c r="D11" s="120" t="s">
        <v>163</v>
      </c>
      <c r="E11" s="121">
        <f>E9-E10</f>
        <v>71095089363</v>
      </c>
      <c r="F11" s="121">
        <f>F9-F10</f>
        <v>30737507770</v>
      </c>
      <c r="G11" s="123">
        <f>E11+F11</f>
        <v>101832597133</v>
      </c>
    </row>
    <row r="12" spans="1:7" s="124" customFormat="1" ht="24.75" customHeight="1">
      <c r="A12" s="451" t="s">
        <v>164</v>
      </c>
      <c r="B12" s="451"/>
      <c r="C12" s="119" t="s">
        <v>165</v>
      </c>
      <c r="D12" s="120" t="s">
        <v>166</v>
      </c>
      <c r="E12" s="121">
        <f>'[1]BANG TIEU THU LAILO'!E9</f>
        <v>74579240394</v>
      </c>
      <c r="F12" s="121">
        <v>23829701838</v>
      </c>
      <c r="G12" s="123">
        <f>E12+F12</f>
        <v>98408942232</v>
      </c>
    </row>
    <row r="13" spans="1:7" s="124" customFormat="1" ht="24.75" customHeight="1">
      <c r="A13" s="451" t="s">
        <v>167</v>
      </c>
      <c r="B13" s="451"/>
      <c r="C13" s="119" t="s">
        <v>168</v>
      </c>
      <c r="D13" s="125"/>
      <c r="E13" s="121">
        <f>E11-E12</f>
        <v>-3484151031</v>
      </c>
      <c r="F13" s="121">
        <f>F11-F12</f>
        <v>6907805932</v>
      </c>
      <c r="G13" s="123">
        <f aca="true" t="shared" si="0" ref="G13:G26">E13+F13</f>
        <v>3423654901</v>
      </c>
    </row>
    <row r="14" spans="1:7" s="124" customFormat="1" ht="24.75" customHeight="1">
      <c r="A14" s="452" t="s">
        <v>169</v>
      </c>
      <c r="B14" s="452"/>
      <c r="C14" s="119" t="s">
        <v>170</v>
      </c>
      <c r="D14" s="120" t="s">
        <v>171</v>
      </c>
      <c r="E14" s="121">
        <f>'[1]BANG TIEU THU LAILO'!K34</f>
        <v>804533090</v>
      </c>
      <c r="F14" s="121">
        <v>939427463</v>
      </c>
      <c r="G14" s="123">
        <f t="shared" si="0"/>
        <v>1743960553</v>
      </c>
    </row>
    <row r="15" spans="1:7" s="124" customFormat="1" ht="24.75" customHeight="1">
      <c r="A15" s="451" t="s">
        <v>172</v>
      </c>
      <c r="B15" s="451"/>
      <c r="C15" s="119" t="s">
        <v>173</v>
      </c>
      <c r="D15" s="120" t="s">
        <v>174</v>
      </c>
      <c r="E15" s="121">
        <f>'[1]BANG TIEU THU LAILO'!F34</f>
        <v>3325302747</v>
      </c>
      <c r="F15" s="121">
        <v>734417782</v>
      </c>
      <c r="G15" s="123">
        <f t="shared" si="0"/>
        <v>4059720529</v>
      </c>
    </row>
    <row r="16" spans="1:7" s="124" customFormat="1" ht="24.75" customHeight="1">
      <c r="A16" s="451" t="s">
        <v>175</v>
      </c>
      <c r="B16" s="451"/>
      <c r="C16" s="119" t="s">
        <v>176</v>
      </c>
      <c r="D16" s="125"/>
      <c r="E16" s="121">
        <v>2064079692</v>
      </c>
      <c r="F16" s="121">
        <v>729900073</v>
      </c>
      <c r="G16" s="123">
        <f t="shared" si="0"/>
        <v>2793979765</v>
      </c>
    </row>
    <row r="17" spans="1:7" s="124" customFormat="1" ht="24.75" customHeight="1">
      <c r="A17" s="452" t="s">
        <v>177</v>
      </c>
      <c r="B17" s="452"/>
      <c r="C17" s="119" t="s">
        <v>178</v>
      </c>
      <c r="D17" s="125"/>
      <c r="E17" s="121">
        <f>'[1]BANG TIEU THU LAILO'!I9</f>
        <v>617059375</v>
      </c>
      <c r="F17" s="121">
        <v>860104517</v>
      </c>
      <c r="G17" s="123">
        <f t="shared" si="0"/>
        <v>1477163892</v>
      </c>
    </row>
    <row r="18" spans="1:7" s="124" customFormat="1" ht="24.75" customHeight="1">
      <c r="A18" s="452" t="s">
        <v>179</v>
      </c>
      <c r="B18" s="452"/>
      <c r="C18" s="119" t="s">
        <v>180</v>
      </c>
      <c r="D18" s="125"/>
      <c r="E18" s="121">
        <f>'[1]BANG TIEU THU LAILO'!J9</f>
        <v>13237202064</v>
      </c>
      <c r="F18" s="121">
        <v>6514251079</v>
      </c>
      <c r="G18" s="123">
        <f t="shared" si="0"/>
        <v>19751453143</v>
      </c>
    </row>
    <row r="19" spans="1:7" s="124" customFormat="1" ht="24.75" customHeight="1">
      <c r="A19" s="452" t="s">
        <v>181</v>
      </c>
      <c r="B19" s="452"/>
      <c r="C19" s="119" t="s">
        <v>182</v>
      </c>
      <c r="D19" s="125"/>
      <c r="E19" s="121">
        <f>E13+E14-E15-E17-E18</f>
        <v>-19859182127</v>
      </c>
      <c r="F19" s="121">
        <f>F13+F14-F15-F17-F18</f>
        <v>-261539983</v>
      </c>
      <c r="G19" s="123">
        <f t="shared" si="0"/>
        <v>-20120722110</v>
      </c>
    </row>
    <row r="20" spans="1:7" s="124" customFormat="1" ht="24.75" customHeight="1">
      <c r="A20" s="452" t="s">
        <v>183</v>
      </c>
      <c r="B20" s="452"/>
      <c r="C20" s="119" t="s">
        <v>184</v>
      </c>
      <c r="D20" s="125"/>
      <c r="E20" s="126">
        <f>'[1]BANG TIEU THU LAILO'!M38+'[1]BANG TIEU THU LAILO'!M39+'[1]BANG TIEU THU LAILO'!K42+'[1]BANG TIEU THU LAILO'!K43</f>
        <v>33196878288</v>
      </c>
      <c r="F20" s="126">
        <v>26774724205</v>
      </c>
      <c r="G20" s="123">
        <f t="shared" si="0"/>
        <v>59971602493</v>
      </c>
    </row>
    <row r="21" spans="1:7" s="124" customFormat="1" ht="24.75" customHeight="1">
      <c r="A21" s="452" t="s">
        <v>185</v>
      </c>
      <c r="B21" s="452"/>
      <c r="C21" s="119" t="s">
        <v>186</v>
      </c>
      <c r="D21" s="125"/>
      <c r="E21" s="126">
        <f>'[1]BANG TIEU THU LAILO'!E42+'[1]BANG TIEU THU LAILO'!E43</f>
        <v>1757742393</v>
      </c>
      <c r="F21" s="126">
        <v>102935455</v>
      </c>
      <c r="G21" s="123">
        <f t="shared" si="0"/>
        <v>1860677848</v>
      </c>
    </row>
    <row r="22" spans="1:7" s="124" customFormat="1" ht="24.75" customHeight="1">
      <c r="A22" s="452" t="s">
        <v>187</v>
      </c>
      <c r="B22" s="452"/>
      <c r="C22" s="119" t="s">
        <v>188</v>
      </c>
      <c r="D22" s="125"/>
      <c r="E22" s="126">
        <f>E20-E21</f>
        <v>31439135895</v>
      </c>
      <c r="F22" s="126">
        <v>26671788750</v>
      </c>
      <c r="G22" s="123">
        <f t="shared" si="0"/>
        <v>58110924645</v>
      </c>
    </row>
    <row r="23" spans="1:7" s="124" customFormat="1" ht="24.75" customHeight="1">
      <c r="A23" s="452" t="s">
        <v>189</v>
      </c>
      <c r="B23" s="452"/>
      <c r="C23" s="119" t="s">
        <v>190</v>
      </c>
      <c r="D23" s="125"/>
      <c r="E23" s="126">
        <f>E19+E22</f>
        <v>11579953768</v>
      </c>
      <c r="F23" s="126">
        <f>F19+F22</f>
        <v>26410248767</v>
      </c>
      <c r="G23" s="123">
        <f t="shared" si="0"/>
        <v>37990202535</v>
      </c>
    </row>
    <row r="24" spans="1:7" s="124" customFormat="1" ht="24.75" customHeight="1">
      <c r="A24" s="452" t="s">
        <v>191</v>
      </c>
      <c r="B24" s="452"/>
      <c r="C24" s="119" t="s">
        <v>192</v>
      </c>
      <c r="D24" s="120" t="s">
        <v>193</v>
      </c>
      <c r="E24" s="126">
        <f>'[1]THUE TNDN'!C32</f>
        <v>3902599508</v>
      </c>
      <c r="F24" s="126">
        <v>5891317474</v>
      </c>
      <c r="G24" s="123">
        <f t="shared" si="0"/>
        <v>9793916982</v>
      </c>
    </row>
    <row r="25" spans="1:7" s="124" customFormat="1" ht="24.75" customHeight="1">
      <c r="A25" s="451" t="s">
        <v>194</v>
      </c>
      <c r="B25" s="451"/>
      <c r="C25" s="119" t="s">
        <v>195</v>
      </c>
      <c r="D25" s="120" t="s">
        <v>196</v>
      </c>
      <c r="E25" s="126"/>
      <c r="F25" s="126"/>
      <c r="G25" s="123">
        <f t="shared" si="0"/>
        <v>0</v>
      </c>
    </row>
    <row r="26" spans="1:7" s="124" customFormat="1" ht="24.75" customHeight="1">
      <c r="A26" s="451" t="s">
        <v>197</v>
      </c>
      <c r="B26" s="451"/>
      <c r="C26" s="119" t="s">
        <v>198</v>
      </c>
      <c r="D26" s="125"/>
      <c r="E26" s="126">
        <f>E23-E24-E25</f>
        <v>7677354260</v>
      </c>
      <c r="F26" s="126">
        <f>F23-F24-F25</f>
        <v>20518931293</v>
      </c>
      <c r="G26" s="123">
        <f t="shared" si="0"/>
        <v>28196285553</v>
      </c>
    </row>
    <row r="27" spans="1:7" s="124" customFormat="1" ht="24.75" customHeight="1">
      <c r="A27" s="453" t="s">
        <v>199</v>
      </c>
      <c r="B27" s="453"/>
      <c r="C27" s="127" t="s">
        <v>200</v>
      </c>
      <c r="D27" s="128"/>
      <c r="E27" s="129"/>
      <c r="F27" s="129"/>
      <c r="G27" s="130"/>
    </row>
    <row r="28" ht="15.75" customHeight="1" hidden="1">
      <c r="E28" s="94"/>
    </row>
    <row r="29" spans="1:5" ht="18.75" customHeight="1" hidden="1">
      <c r="A29" s="131"/>
      <c r="B29" s="131"/>
      <c r="C29" s="132" t="s">
        <v>201</v>
      </c>
      <c r="D29" s="131"/>
      <c r="E29" s="131"/>
    </row>
    <row r="30" spans="1:6" s="134" customFormat="1" ht="20.25" customHeight="1" hidden="1">
      <c r="A30" s="133" t="s">
        <v>202</v>
      </c>
      <c r="D30" s="135" t="s">
        <v>203</v>
      </c>
      <c r="E30" s="136"/>
      <c r="F30" s="137"/>
    </row>
    <row r="31" spans="1:5" ht="33.75" customHeight="1" hidden="1">
      <c r="A31" s="131"/>
      <c r="B31" s="131"/>
      <c r="C31" s="131"/>
      <c r="D31" s="131"/>
      <c r="E31" s="138"/>
    </row>
    <row r="32" spans="1:5" ht="17.25" customHeight="1" hidden="1">
      <c r="A32" s="131"/>
      <c r="B32" s="131"/>
      <c r="C32" s="131"/>
      <c r="D32" s="138"/>
      <c r="E32" s="131"/>
    </row>
    <row r="33" spans="1:5" ht="17.25" customHeight="1" hidden="1">
      <c r="A33" s="139" t="s">
        <v>204</v>
      </c>
      <c r="B33" s="140"/>
      <c r="C33" s="140"/>
      <c r="D33" s="141"/>
      <c r="E33" s="140"/>
    </row>
    <row r="34" spans="3:4" ht="17.25" customHeight="1">
      <c r="C34" s="142" t="s">
        <v>143</v>
      </c>
      <c r="D34" s="142" t="s">
        <v>143</v>
      </c>
    </row>
    <row r="35" spans="1:6" s="134" customFormat="1" ht="17.25" customHeight="1">
      <c r="A35" s="133" t="s">
        <v>205</v>
      </c>
      <c r="B35" s="143"/>
      <c r="C35" s="144"/>
      <c r="D35" s="137"/>
      <c r="E35" s="454" t="s">
        <v>206</v>
      </c>
      <c r="F35" s="454"/>
    </row>
    <row r="36" spans="1:5" ht="17.25" customHeight="1">
      <c r="A36" s="145"/>
      <c r="E36" s="146"/>
    </row>
    <row r="37" ht="17.25" customHeight="1">
      <c r="E37" s="146"/>
    </row>
    <row r="38" ht="17.25" customHeight="1">
      <c r="E38" s="146"/>
    </row>
    <row r="39" ht="17.25" customHeight="1">
      <c r="E39" s="146"/>
    </row>
    <row r="40" ht="17.25" customHeight="1">
      <c r="E40" s="146"/>
    </row>
    <row r="41" ht="15" customHeight="1">
      <c r="E41" s="146"/>
    </row>
    <row r="42" ht="15" customHeight="1">
      <c r="E42" s="146"/>
    </row>
    <row r="43" ht="15" customHeight="1">
      <c r="E43" s="146"/>
    </row>
    <row r="44" ht="15" customHeight="1">
      <c r="E44" s="146"/>
    </row>
    <row r="45" ht="15" customHeight="1">
      <c r="E45" s="146"/>
    </row>
    <row r="46" ht="15" customHeight="1">
      <c r="E46" s="146"/>
    </row>
    <row r="47" ht="15" customHeight="1">
      <c r="E47" s="146"/>
    </row>
    <row r="48" ht="15" customHeight="1">
      <c r="E48" s="146"/>
    </row>
    <row r="49" ht="15" customHeight="1">
      <c r="E49" s="146"/>
    </row>
    <row r="50" ht="15" customHeight="1">
      <c r="E50" s="146"/>
    </row>
    <row r="51" ht="15" customHeight="1">
      <c r="E51" s="146"/>
    </row>
    <row r="52" ht="15" customHeight="1">
      <c r="E52" s="146"/>
    </row>
    <row r="53" ht="15" customHeight="1">
      <c r="E53" s="146"/>
    </row>
    <row r="54" ht="15" customHeight="1">
      <c r="E54" s="146"/>
    </row>
  </sheetData>
  <sheetProtection/>
  <mergeCells count="23">
    <mergeCell ref="A24:B24"/>
    <mergeCell ref="A25:B25"/>
    <mergeCell ref="A26:B26"/>
    <mergeCell ref="A27:B27"/>
    <mergeCell ref="E35:F35"/>
    <mergeCell ref="A18:B18"/>
    <mergeCell ref="A19:B19"/>
    <mergeCell ref="A20:B20"/>
    <mergeCell ref="A21:B21"/>
    <mergeCell ref="A22:B22"/>
    <mergeCell ref="A23:B23"/>
    <mergeCell ref="A12:B12"/>
    <mergeCell ref="A13:B13"/>
    <mergeCell ref="A14:B14"/>
    <mergeCell ref="A15:B15"/>
    <mergeCell ref="A16:B16"/>
    <mergeCell ref="A17:B17"/>
    <mergeCell ref="A4:F4"/>
    <mergeCell ref="A7:B7"/>
    <mergeCell ref="A8:B8"/>
    <mergeCell ref="A9:B9"/>
    <mergeCell ref="A10:B10"/>
    <mergeCell ref="A11:B11"/>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N796"/>
  <sheetViews>
    <sheetView zoomScalePageLayoutView="0" workbookViewId="0" topLeftCell="A278">
      <selection activeCell="J310" sqref="J310"/>
    </sheetView>
  </sheetViews>
  <sheetFormatPr defaultColWidth="9.00390625" defaultRowHeight="15.75"/>
  <cols>
    <col min="1" max="1" width="8.25390625" style="160" customWidth="1"/>
    <col min="2" max="2" width="9.00390625" style="160" customWidth="1"/>
    <col min="3" max="3" width="10.75390625" style="160" customWidth="1"/>
    <col min="4" max="4" width="5.75390625" style="160" customWidth="1"/>
    <col min="5" max="5" width="3.625" style="160" customWidth="1"/>
    <col min="6" max="6" width="3.75390625" style="160" customWidth="1"/>
    <col min="7" max="7" width="14.125" style="160" customWidth="1"/>
    <col min="8" max="8" width="14.625" style="174" customWidth="1"/>
    <col min="9" max="9" width="15.625" style="174" customWidth="1"/>
    <col min="10" max="10" width="14.625" style="0" customWidth="1"/>
    <col min="11" max="11" width="15.625" style="159" customWidth="1"/>
    <col min="12" max="12" width="16.25390625" style="160" customWidth="1"/>
    <col min="13" max="13" width="26.625" style="160" customWidth="1"/>
    <col min="14" max="16384" width="9.00390625" style="160" customWidth="1"/>
  </cols>
  <sheetData>
    <row r="1" spans="1:12" s="151" customFormat="1" ht="17.25" customHeight="1">
      <c r="A1" s="147" t="s">
        <v>207</v>
      </c>
      <c r="B1" s="148"/>
      <c r="C1" s="148"/>
      <c r="D1" s="148"/>
      <c r="E1" s="148"/>
      <c r="F1" s="148"/>
      <c r="G1" s="148"/>
      <c r="H1" s="149"/>
      <c r="I1" s="149"/>
      <c r="J1" s="150"/>
      <c r="K1" s="150"/>
      <c r="L1" s="148"/>
    </row>
    <row r="2" spans="1:12" s="151" customFormat="1" ht="17.25" customHeight="1">
      <c r="A2" s="148"/>
      <c r="B2" s="148"/>
      <c r="C2" s="148"/>
      <c r="D2" s="148"/>
      <c r="E2" s="148"/>
      <c r="F2" s="148"/>
      <c r="G2" s="148"/>
      <c r="H2" s="149"/>
      <c r="I2" s="149"/>
      <c r="J2" s="150"/>
      <c r="K2" s="150" t="s">
        <v>208</v>
      </c>
      <c r="L2" s="148"/>
    </row>
    <row r="3" spans="1:12" s="157" customFormat="1" ht="17.25" customHeight="1">
      <c r="A3" s="152" t="s">
        <v>209</v>
      </c>
      <c r="B3" s="153"/>
      <c r="C3" s="153"/>
      <c r="D3" s="153"/>
      <c r="E3" s="153"/>
      <c r="F3" s="153"/>
      <c r="G3" s="153"/>
      <c r="H3" s="154" t="s">
        <v>12</v>
      </c>
      <c r="I3" s="154"/>
      <c r="J3" s="155"/>
      <c r="K3" s="156" t="s">
        <v>13</v>
      </c>
      <c r="L3" s="153"/>
    </row>
    <row r="4" spans="1:12" ht="17.25" customHeight="1">
      <c r="A4" s="5" t="s">
        <v>210</v>
      </c>
      <c r="B4" s="5"/>
      <c r="C4" s="5"/>
      <c r="D4" s="5"/>
      <c r="E4" s="5"/>
      <c r="F4" s="5"/>
      <c r="G4" s="5"/>
      <c r="H4" s="88">
        <v>198277617</v>
      </c>
      <c r="I4" s="88"/>
      <c r="J4" s="158"/>
      <c r="K4" s="159">
        <v>332610385</v>
      </c>
      <c r="L4" s="5"/>
    </row>
    <row r="5" spans="1:12" ht="17.25" customHeight="1">
      <c r="A5" s="5" t="s">
        <v>211</v>
      </c>
      <c r="B5" s="5"/>
      <c r="C5" s="5"/>
      <c r="D5" s="5"/>
      <c r="E5" s="5"/>
      <c r="F5" s="5"/>
      <c r="G5" s="5"/>
      <c r="H5" s="89">
        <v>1239943405</v>
      </c>
      <c r="I5" s="89"/>
      <c r="J5" s="159"/>
      <c r="K5" s="159">
        <v>2084911168</v>
      </c>
      <c r="L5" s="5"/>
    </row>
    <row r="6" spans="1:12" ht="17.25" customHeight="1">
      <c r="A6" s="5" t="s">
        <v>212</v>
      </c>
      <c r="B6" s="5"/>
      <c r="C6" s="5"/>
      <c r="D6" s="5"/>
      <c r="E6" s="5"/>
      <c r="F6" s="5"/>
      <c r="G6" s="5"/>
      <c r="H6" s="89"/>
      <c r="I6" s="89"/>
      <c r="J6" s="159"/>
      <c r="K6" s="158"/>
      <c r="L6" s="5"/>
    </row>
    <row r="7" spans="1:12" s="151" customFormat="1" ht="17.25" customHeight="1">
      <c r="A7" s="161" t="s">
        <v>213</v>
      </c>
      <c r="B7" s="148"/>
      <c r="C7" s="148" t="s">
        <v>214</v>
      </c>
      <c r="D7" s="148"/>
      <c r="E7" s="148"/>
      <c r="F7" s="148"/>
      <c r="G7" s="148"/>
      <c r="H7" s="149">
        <f>SUM(H4:H6)</f>
        <v>1438221022</v>
      </c>
      <c r="I7" s="149"/>
      <c r="J7" s="150"/>
      <c r="K7" s="150">
        <f>SUM(K4:K6)</f>
        <v>2417521553</v>
      </c>
      <c r="L7" s="148"/>
    </row>
    <row r="8" spans="1:12" s="157" customFormat="1" ht="17.25" customHeight="1">
      <c r="A8" s="152" t="s">
        <v>215</v>
      </c>
      <c r="B8" s="153"/>
      <c r="C8" s="153"/>
      <c r="D8" s="153"/>
      <c r="E8" s="153"/>
      <c r="F8" s="153"/>
      <c r="G8" s="153"/>
      <c r="H8" s="154" t="str">
        <f>$H$3</f>
        <v>Cuối kỳ</v>
      </c>
      <c r="I8" s="154"/>
      <c r="J8" s="155"/>
      <c r="K8" s="156" t="str">
        <f>$K$3</f>
        <v>Đầu kỳ</v>
      </c>
      <c r="L8" s="153"/>
    </row>
    <row r="9" spans="1:12" s="157" customFormat="1" ht="17.25" customHeight="1">
      <c r="A9" s="152"/>
      <c r="B9" s="153"/>
      <c r="C9" s="153"/>
      <c r="D9" s="153"/>
      <c r="E9" s="153"/>
      <c r="F9" s="153"/>
      <c r="G9" s="162" t="s">
        <v>216</v>
      </c>
      <c r="H9" s="163" t="s">
        <v>217</v>
      </c>
      <c r="I9" s="163" t="s">
        <v>218</v>
      </c>
      <c r="J9" s="164" t="s">
        <v>216</v>
      </c>
      <c r="K9" s="165" t="s">
        <v>217</v>
      </c>
      <c r="L9" s="163" t="s">
        <v>218</v>
      </c>
    </row>
    <row r="10" spans="1:12" s="157" customFormat="1" ht="17.25" customHeight="1">
      <c r="A10" s="166" t="s">
        <v>219</v>
      </c>
      <c r="B10" s="153"/>
      <c r="C10" s="153"/>
      <c r="D10" s="153"/>
      <c r="E10" s="153"/>
      <c r="F10" s="153"/>
      <c r="G10" s="167"/>
      <c r="H10" s="163"/>
      <c r="I10" s="163"/>
      <c r="J10" s="168"/>
      <c r="K10" s="165"/>
      <c r="L10" s="163"/>
    </row>
    <row r="11" spans="1:12" ht="17.25" customHeight="1" hidden="1">
      <c r="A11" s="166" t="s">
        <v>220</v>
      </c>
      <c r="B11" s="5"/>
      <c r="C11" s="5"/>
      <c r="D11" s="5"/>
      <c r="E11" s="5"/>
      <c r="F11" s="5"/>
      <c r="G11" s="5"/>
      <c r="H11" s="89"/>
      <c r="I11" s="89"/>
      <c r="J11" s="159"/>
      <c r="K11" s="159">
        <f>'[2]BANGCDSPS'!J28</f>
        <v>0</v>
      </c>
      <c r="L11" s="5"/>
    </row>
    <row r="12" spans="1:12" ht="17.25" customHeight="1" hidden="1">
      <c r="A12" s="166" t="s">
        <v>221</v>
      </c>
      <c r="B12" s="5"/>
      <c r="C12" s="5"/>
      <c r="D12" s="5"/>
      <c r="E12" s="5"/>
      <c r="F12" s="5"/>
      <c r="G12" s="5"/>
      <c r="H12" s="89"/>
      <c r="I12" s="89"/>
      <c r="J12" s="159"/>
      <c r="L12" s="5"/>
    </row>
    <row r="13" spans="1:12" ht="17.25" customHeight="1" hidden="1">
      <c r="A13" s="166" t="s">
        <v>222</v>
      </c>
      <c r="B13" s="5"/>
      <c r="C13" s="5"/>
      <c r="D13" s="5"/>
      <c r="E13" s="5"/>
      <c r="F13" s="5"/>
      <c r="G13" s="5"/>
      <c r="H13" s="89"/>
      <c r="I13" s="89"/>
      <c r="J13" s="159"/>
      <c r="L13" s="5"/>
    </row>
    <row r="14" spans="1:12" ht="17.25" customHeight="1" hidden="1">
      <c r="A14" s="166" t="s">
        <v>223</v>
      </c>
      <c r="B14" s="5"/>
      <c r="C14" s="5"/>
      <c r="D14" s="5"/>
      <c r="E14" s="5"/>
      <c r="F14" s="5"/>
      <c r="G14" s="5"/>
      <c r="H14" s="89"/>
      <c r="I14" s="89"/>
      <c r="J14" s="159"/>
      <c r="L14" s="5"/>
    </row>
    <row r="15" spans="1:12" ht="17.25" customHeight="1" hidden="1">
      <c r="A15" s="169" t="s">
        <v>224</v>
      </c>
      <c r="B15" s="5"/>
      <c r="C15" s="5"/>
      <c r="D15" s="5"/>
      <c r="E15" s="5"/>
      <c r="F15" s="5"/>
      <c r="G15" s="5"/>
      <c r="H15" s="89"/>
      <c r="I15" s="89"/>
      <c r="J15" s="159"/>
      <c r="L15" s="5"/>
    </row>
    <row r="16" spans="1:12" ht="17.25" customHeight="1" hidden="1">
      <c r="A16" s="169" t="s">
        <v>225</v>
      </c>
      <c r="B16" s="5"/>
      <c r="C16" s="5"/>
      <c r="D16" s="5"/>
      <c r="E16" s="5"/>
      <c r="F16" s="5"/>
      <c r="G16" s="5"/>
      <c r="H16" s="89"/>
      <c r="I16" s="89"/>
      <c r="J16" s="159"/>
      <c r="L16" s="5"/>
    </row>
    <row r="17" spans="1:12" ht="17.25" customHeight="1">
      <c r="A17" s="166" t="s">
        <v>226</v>
      </c>
      <c r="B17" s="5"/>
      <c r="C17" s="5"/>
      <c r="D17" s="5"/>
      <c r="E17" s="5"/>
      <c r="F17" s="5"/>
      <c r="G17" s="5"/>
      <c r="H17" s="154" t="str">
        <f>$H$3</f>
        <v>Cuối kỳ</v>
      </c>
      <c r="I17" s="154"/>
      <c r="J17" s="155"/>
      <c r="K17" s="156" t="str">
        <f>$K$3</f>
        <v>Đầu kỳ</v>
      </c>
      <c r="L17" s="5"/>
    </row>
    <row r="18" spans="1:12" ht="17.25" customHeight="1">
      <c r="A18" s="166" t="s">
        <v>227</v>
      </c>
      <c r="B18" s="5"/>
      <c r="C18" s="5"/>
      <c r="D18" s="5"/>
      <c r="E18" s="5"/>
      <c r="F18" s="5"/>
      <c r="G18" s="5"/>
      <c r="H18" s="170" t="s">
        <v>216</v>
      </c>
      <c r="I18" s="89" t="s">
        <v>228</v>
      </c>
      <c r="J18" s="171" t="s">
        <v>216</v>
      </c>
      <c r="K18" s="171" t="s">
        <v>228</v>
      </c>
      <c r="L18" s="5"/>
    </row>
    <row r="19" spans="1:12" ht="17.25" customHeight="1">
      <c r="A19" s="166" t="s">
        <v>229</v>
      </c>
      <c r="B19" s="5"/>
      <c r="C19" s="5"/>
      <c r="D19" s="5"/>
      <c r="E19" s="5"/>
      <c r="F19" s="5"/>
      <c r="G19" s="5"/>
      <c r="H19" s="89">
        <v>50170000000</v>
      </c>
      <c r="I19" s="89">
        <f>H19</f>
        <v>50170000000</v>
      </c>
      <c r="J19" s="159">
        <v>21900000000</v>
      </c>
      <c r="K19" s="159">
        <v>21900000000</v>
      </c>
      <c r="L19" s="5"/>
    </row>
    <row r="20" spans="1:12" ht="17.25" customHeight="1">
      <c r="A20" s="166" t="s">
        <v>230</v>
      </c>
      <c r="B20" s="5"/>
      <c r="C20" s="5"/>
      <c r="D20" s="5"/>
      <c r="E20" s="5"/>
      <c r="F20" s="5"/>
      <c r="G20" s="5"/>
      <c r="H20" s="89"/>
      <c r="I20" s="89"/>
      <c r="J20" s="159"/>
      <c r="L20" s="5"/>
    </row>
    <row r="21" spans="1:12" ht="17.25" customHeight="1">
      <c r="A21" s="166" t="s">
        <v>231</v>
      </c>
      <c r="B21" s="5"/>
      <c r="C21" s="5"/>
      <c r="D21" s="5"/>
      <c r="E21" s="5"/>
      <c r="F21" s="5"/>
      <c r="G21" s="5"/>
      <c r="H21" s="89"/>
      <c r="I21" s="89"/>
      <c r="J21" s="159"/>
      <c r="L21" s="5"/>
    </row>
    <row r="22" spans="1:12" ht="17.25" customHeight="1">
      <c r="A22" s="166" t="s">
        <v>232</v>
      </c>
      <c r="B22" s="5"/>
      <c r="C22" s="5"/>
      <c r="D22" s="5"/>
      <c r="E22" s="5"/>
      <c r="F22" s="5"/>
      <c r="G22" s="5"/>
      <c r="H22" s="89"/>
      <c r="I22" s="89"/>
      <c r="J22" s="159"/>
      <c r="L22" s="5"/>
    </row>
    <row r="23" spans="1:12" ht="17.25" customHeight="1">
      <c r="A23" s="166" t="s">
        <v>229</v>
      </c>
      <c r="B23" s="5"/>
      <c r="C23" s="5"/>
      <c r="D23" s="5"/>
      <c r="E23" s="5"/>
      <c r="F23" s="5"/>
      <c r="G23" s="5"/>
      <c r="H23" s="89">
        <v>5929573130</v>
      </c>
      <c r="I23" s="89">
        <f>H23</f>
        <v>5929573130</v>
      </c>
      <c r="J23" s="159">
        <v>3421768217</v>
      </c>
      <c r="K23" s="159">
        <v>3421768217</v>
      </c>
      <c r="L23" s="5"/>
    </row>
    <row r="24" spans="1:12" ht="17.25" customHeight="1">
      <c r="A24" s="166" t="s">
        <v>230</v>
      </c>
      <c r="B24" s="5"/>
      <c r="C24" s="5"/>
      <c r="D24" s="5"/>
      <c r="E24" s="5"/>
      <c r="F24" s="5"/>
      <c r="G24" s="5"/>
      <c r="H24" s="89"/>
      <c r="I24" s="89"/>
      <c r="J24" s="159"/>
      <c r="L24" s="5"/>
    </row>
    <row r="25" spans="1:12" ht="17.25" customHeight="1">
      <c r="A25" s="166" t="s">
        <v>231</v>
      </c>
      <c r="B25" s="5"/>
      <c r="C25" s="5"/>
      <c r="D25" s="5"/>
      <c r="E25" s="5"/>
      <c r="F25" s="5"/>
      <c r="G25" s="5"/>
      <c r="H25" s="89"/>
      <c r="I25" s="89"/>
      <c r="J25" s="159"/>
      <c r="L25" s="5"/>
    </row>
    <row r="26" spans="1:12" ht="17.25" customHeight="1">
      <c r="A26" s="166"/>
      <c r="B26" s="5"/>
      <c r="C26" s="5"/>
      <c r="D26" s="5"/>
      <c r="E26" s="5"/>
      <c r="F26" s="5"/>
      <c r="G26" s="153"/>
      <c r="H26" s="154" t="str">
        <f>$H$3</f>
        <v>Cuối kỳ</v>
      </c>
      <c r="I26" s="154"/>
      <c r="J26" s="155"/>
      <c r="K26" s="156" t="str">
        <f>$K$3</f>
        <v>Đầu kỳ</v>
      </c>
      <c r="L26" s="153"/>
    </row>
    <row r="27" spans="1:12" ht="17.25" customHeight="1">
      <c r="A27" s="166" t="s">
        <v>233</v>
      </c>
      <c r="B27" s="5"/>
      <c r="C27" s="5"/>
      <c r="D27" s="5"/>
      <c r="E27" s="5"/>
      <c r="F27" s="5"/>
      <c r="G27" s="162" t="s">
        <v>216</v>
      </c>
      <c r="H27" s="163" t="s">
        <v>217</v>
      </c>
      <c r="I27" s="163" t="s">
        <v>218</v>
      </c>
      <c r="J27" s="164" t="s">
        <v>216</v>
      </c>
      <c r="K27" s="165" t="s">
        <v>217</v>
      </c>
      <c r="L27" s="163" t="s">
        <v>218</v>
      </c>
    </row>
    <row r="28" spans="1:12" ht="17.25" customHeight="1">
      <c r="A28" s="166" t="s">
        <v>234</v>
      </c>
      <c r="B28" s="5"/>
      <c r="C28" s="5"/>
      <c r="D28" s="5"/>
      <c r="E28" s="5"/>
      <c r="F28" s="5"/>
      <c r="G28" s="89">
        <f>G29+G30</f>
        <v>1088999020060</v>
      </c>
      <c r="H28" s="89">
        <f>H29+H30</f>
        <v>1121539988134</v>
      </c>
      <c r="I28" s="89"/>
      <c r="J28" s="159">
        <v>995599020060</v>
      </c>
      <c r="K28" s="159">
        <v>1028139988134</v>
      </c>
      <c r="L28" s="5"/>
    </row>
    <row r="29" spans="1:12" ht="17.25" customHeight="1">
      <c r="A29" s="166" t="s">
        <v>235</v>
      </c>
      <c r="B29" s="5"/>
      <c r="C29" s="5"/>
      <c r="D29" s="5"/>
      <c r="E29" s="5"/>
      <c r="F29" s="5"/>
      <c r="G29" s="5"/>
      <c r="H29" s="89"/>
      <c r="I29" s="89"/>
      <c r="J29" s="159"/>
      <c r="L29" s="5"/>
    </row>
    <row r="30" spans="1:12" ht="17.25" customHeight="1">
      <c r="A30" s="166" t="s">
        <v>236</v>
      </c>
      <c r="B30" s="5"/>
      <c r="C30" s="5"/>
      <c r="D30" s="5"/>
      <c r="E30" s="5"/>
      <c r="F30" s="5"/>
      <c r="G30" s="89">
        <f>H30-32540968074</f>
        <v>1088999020060</v>
      </c>
      <c r="H30" s="89">
        <v>1121539988134</v>
      </c>
      <c r="I30" s="89"/>
      <c r="J30" s="159">
        <v>995599020060</v>
      </c>
      <c r="K30" s="159">
        <v>1028139988134</v>
      </c>
      <c r="L30" s="5"/>
    </row>
    <row r="31" spans="1:12" ht="17.25" customHeight="1">
      <c r="A31" s="166" t="s">
        <v>237</v>
      </c>
      <c r="B31" s="5"/>
      <c r="C31" s="5"/>
      <c r="D31" s="5"/>
      <c r="E31" s="5"/>
      <c r="F31" s="5"/>
      <c r="G31" s="5"/>
      <c r="H31" s="89"/>
      <c r="I31" s="89"/>
      <c r="J31" s="159"/>
      <c r="L31" s="5"/>
    </row>
    <row r="32" spans="1:12" ht="17.25" customHeight="1">
      <c r="A32" s="166" t="s">
        <v>238</v>
      </c>
      <c r="B32" s="5"/>
      <c r="C32" s="5"/>
      <c r="D32" s="5"/>
      <c r="E32" s="5"/>
      <c r="F32" s="5"/>
      <c r="G32" s="89">
        <f>SUM(G33:G36)</f>
        <v>46120030000</v>
      </c>
      <c r="H32" s="89">
        <f>SUM(H33:H36)</f>
        <v>38007324124</v>
      </c>
      <c r="I32" s="89"/>
      <c r="J32" s="159">
        <v>46120030000</v>
      </c>
      <c r="K32" s="159">
        <v>38007324124</v>
      </c>
      <c r="L32" s="89">
        <v>0</v>
      </c>
    </row>
    <row r="33" spans="1:12" ht="17.25" customHeight="1">
      <c r="A33" s="166" t="s">
        <v>239</v>
      </c>
      <c r="B33" s="5"/>
      <c r="C33" s="5"/>
      <c r="D33" s="5"/>
      <c r="E33" s="5"/>
      <c r="F33" s="5"/>
      <c r="G33" s="5"/>
      <c r="H33" s="89"/>
      <c r="I33" s="89"/>
      <c r="J33" s="159"/>
      <c r="L33" s="172"/>
    </row>
    <row r="34" spans="1:12" ht="17.25" customHeight="1">
      <c r="A34" s="166" t="s">
        <v>240</v>
      </c>
      <c r="B34" s="5"/>
      <c r="C34" s="5"/>
      <c r="D34" s="5"/>
      <c r="E34" s="5"/>
      <c r="F34" s="5"/>
      <c r="G34" s="89">
        <v>20196730000</v>
      </c>
      <c r="H34" s="89">
        <v>3553338434</v>
      </c>
      <c r="I34" s="89">
        <v>0</v>
      </c>
      <c r="J34" s="159">
        <v>20196730000</v>
      </c>
      <c r="K34" s="159">
        <v>3553338434</v>
      </c>
      <c r="L34" s="172"/>
    </row>
    <row r="35" spans="1:12" ht="17.25" customHeight="1">
      <c r="A35" s="166" t="s">
        <v>241</v>
      </c>
      <c r="B35" s="5"/>
      <c r="C35" s="5"/>
      <c r="D35" s="5"/>
      <c r="E35" s="5"/>
      <c r="F35" s="5"/>
      <c r="G35" s="89">
        <v>25923300000</v>
      </c>
      <c r="H35" s="89">
        <v>34453985690</v>
      </c>
      <c r="I35" s="89"/>
      <c r="J35" s="159">
        <v>25923300000</v>
      </c>
      <c r="K35" s="159">
        <v>34453985690</v>
      </c>
      <c r="L35" s="172"/>
    </row>
    <row r="36" spans="1:12" ht="17.25" customHeight="1">
      <c r="A36" s="166" t="s">
        <v>242</v>
      </c>
      <c r="B36" s="5"/>
      <c r="C36" s="5"/>
      <c r="D36" s="5"/>
      <c r="E36" s="5"/>
      <c r="F36" s="5"/>
      <c r="G36" s="89"/>
      <c r="H36" s="89"/>
      <c r="I36" s="89"/>
      <c r="J36" s="159">
        <v>0</v>
      </c>
      <c r="K36" s="159">
        <v>0</v>
      </c>
      <c r="L36" s="172"/>
    </row>
    <row r="37" spans="1:12" ht="17.25" customHeight="1">
      <c r="A37" s="166" t="s">
        <v>243</v>
      </c>
      <c r="B37" s="5"/>
      <c r="C37" s="5"/>
      <c r="D37" s="5"/>
      <c r="E37" s="5"/>
      <c r="F37" s="5"/>
      <c r="G37" s="5"/>
      <c r="H37" s="89"/>
      <c r="I37" s="89"/>
      <c r="J37" s="159"/>
      <c r="L37" s="5"/>
    </row>
    <row r="38" spans="1:12" ht="17.25" customHeight="1">
      <c r="A38" s="166" t="s">
        <v>244</v>
      </c>
      <c r="B38" s="5"/>
      <c r="C38" s="5"/>
      <c r="D38" s="5"/>
      <c r="E38" s="5"/>
      <c r="F38" s="5"/>
      <c r="G38" s="5"/>
      <c r="H38" s="89"/>
      <c r="I38" s="89"/>
      <c r="J38" s="159"/>
      <c r="L38" s="5"/>
    </row>
    <row r="39" spans="1:12" ht="16.5" customHeight="1">
      <c r="A39" s="166" t="s">
        <v>245</v>
      </c>
      <c r="B39" s="5"/>
      <c r="C39" s="5"/>
      <c r="D39" s="5"/>
      <c r="E39" s="5"/>
      <c r="F39" s="5"/>
      <c r="G39" s="5"/>
      <c r="H39" s="89"/>
      <c r="I39" s="89"/>
      <c r="J39" s="159"/>
      <c r="L39" s="5"/>
    </row>
    <row r="40" spans="1:12" ht="17.25" customHeight="1">
      <c r="A40" s="166" t="s">
        <v>246</v>
      </c>
      <c r="B40" s="5"/>
      <c r="C40" s="5"/>
      <c r="D40" s="5"/>
      <c r="E40" s="5"/>
      <c r="F40" s="5"/>
      <c r="G40" s="5"/>
      <c r="H40" s="89"/>
      <c r="I40" s="89"/>
      <c r="J40" s="159"/>
      <c r="L40" s="172"/>
    </row>
    <row r="41" spans="1:12" ht="17.25" customHeight="1">
      <c r="A41" s="166" t="s">
        <v>247</v>
      </c>
      <c r="B41" s="5"/>
      <c r="C41" s="5"/>
      <c r="D41" s="5"/>
      <c r="E41" s="5"/>
      <c r="F41" s="5"/>
      <c r="G41" s="5"/>
      <c r="H41" s="89"/>
      <c r="I41" s="89"/>
      <c r="J41" s="159"/>
      <c r="L41" s="172"/>
    </row>
    <row r="42" spans="1:12" ht="17.25" customHeight="1">
      <c r="A42" s="166" t="s">
        <v>248</v>
      </c>
      <c r="B42" s="5"/>
      <c r="C42" s="5"/>
      <c r="D42" s="5"/>
      <c r="E42" s="5"/>
      <c r="F42" s="5"/>
      <c r="G42" s="5"/>
      <c r="H42" s="89"/>
      <c r="I42" s="89"/>
      <c r="J42" s="159"/>
      <c r="L42" s="172"/>
    </row>
    <row r="43" spans="1:12" ht="17.25" customHeight="1">
      <c r="A43" s="173" t="s">
        <v>249</v>
      </c>
      <c r="B43" s="5"/>
      <c r="C43" s="148"/>
      <c r="D43" s="148"/>
      <c r="E43" s="148"/>
      <c r="F43" s="148"/>
      <c r="G43" s="148"/>
      <c r="H43" s="154" t="str">
        <f>$H$3</f>
        <v>Cuối kỳ</v>
      </c>
      <c r="I43" s="154"/>
      <c r="J43" s="155"/>
      <c r="K43" s="156" t="str">
        <f>$K$3</f>
        <v>Đầu kỳ</v>
      </c>
      <c r="L43" s="5"/>
    </row>
    <row r="44" spans="1:12" ht="17.25" customHeight="1">
      <c r="A44" s="169" t="s">
        <v>250</v>
      </c>
      <c r="B44" s="5"/>
      <c r="C44" s="148"/>
      <c r="D44" s="148"/>
      <c r="E44" s="148"/>
      <c r="F44" s="148"/>
      <c r="G44" s="148"/>
      <c r="H44" s="89">
        <v>20895350032</v>
      </c>
      <c r="I44" s="149"/>
      <c r="J44" s="150"/>
      <c r="K44" s="159">
        <v>18711426929</v>
      </c>
      <c r="L44" s="5"/>
    </row>
    <row r="45" spans="1:12" ht="17.25" customHeight="1">
      <c r="A45" s="169" t="s">
        <v>251</v>
      </c>
      <c r="B45" s="5"/>
      <c r="C45" s="148"/>
      <c r="D45" s="148"/>
      <c r="E45" s="148"/>
      <c r="F45" s="148"/>
      <c r="G45" s="148"/>
      <c r="H45" s="174">
        <v>16040384738</v>
      </c>
      <c r="I45" s="149"/>
      <c r="J45" s="150"/>
      <c r="K45" s="159">
        <v>16336819454</v>
      </c>
      <c r="L45" s="5"/>
    </row>
    <row r="46" spans="1:12" ht="17.25" customHeight="1">
      <c r="A46" s="169" t="s">
        <v>252</v>
      </c>
      <c r="B46" s="5"/>
      <c r="C46" s="148"/>
      <c r="D46" s="148"/>
      <c r="E46" s="148"/>
      <c r="F46" s="148"/>
      <c r="G46" s="148"/>
      <c r="H46" s="89"/>
      <c r="I46" s="149"/>
      <c r="J46" s="150"/>
      <c r="K46" s="150"/>
      <c r="L46" s="5"/>
    </row>
    <row r="47" spans="1:12" ht="17.25" customHeight="1">
      <c r="A47" s="169" t="s">
        <v>253</v>
      </c>
      <c r="B47" s="5"/>
      <c r="C47" s="148"/>
      <c r="D47" s="148"/>
      <c r="E47" s="148"/>
      <c r="F47" s="148"/>
      <c r="G47" s="148"/>
      <c r="H47" s="89"/>
      <c r="I47" s="149"/>
      <c r="J47" s="150"/>
      <c r="K47" s="150"/>
      <c r="L47" s="5"/>
    </row>
    <row r="48" spans="1:12" ht="17.25" customHeight="1" hidden="1">
      <c r="A48" s="169"/>
      <c r="B48" s="5"/>
      <c r="C48" s="148"/>
      <c r="D48" s="148"/>
      <c r="E48" s="148"/>
      <c r="F48" s="148"/>
      <c r="G48" s="148"/>
      <c r="H48" s="149"/>
      <c r="I48" s="149"/>
      <c r="J48" s="150"/>
      <c r="K48" s="150"/>
      <c r="L48" s="5"/>
    </row>
    <row r="49" spans="1:12" ht="17.25" customHeight="1" hidden="1">
      <c r="A49" s="169"/>
      <c r="B49" s="5"/>
      <c r="C49" s="148"/>
      <c r="D49" s="148"/>
      <c r="E49" s="148"/>
      <c r="F49" s="148"/>
      <c r="G49" s="148"/>
      <c r="H49" s="149"/>
      <c r="I49" s="149"/>
      <c r="J49" s="150"/>
      <c r="K49" s="150"/>
      <c r="L49" s="5"/>
    </row>
    <row r="50" spans="1:12" ht="17.25" customHeight="1">
      <c r="A50" s="152" t="s">
        <v>254</v>
      </c>
      <c r="B50" s="5"/>
      <c r="C50" s="5"/>
      <c r="D50" s="5"/>
      <c r="E50" s="5"/>
      <c r="F50" s="5"/>
      <c r="G50" s="5"/>
      <c r="H50" s="154" t="str">
        <f>$H$3</f>
        <v>Cuối kỳ</v>
      </c>
      <c r="I50" s="154"/>
      <c r="J50" s="155"/>
      <c r="K50" s="156" t="str">
        <f>$K$3</f>
        <v>Đầu kỳ</v>
      </c>
      <c r="L50" s="5"/>
    </row>
    <row r="51" spans="1:12" ht="17.25" customHeight="1">
      <c r="A51" s="152"/>
      <c r="B51" s="5"/>
      <c r="C51" s="5"/>
      <c r="D51" s="5"/>
      <c r="E51" s="5"/>
      <c r="F51" s="5"/>
      <c r="G51" s="5"/>
      <c r="H51" s="175" t="s">
        <v>255</v>
      </c>
      <c r="I51" s="175" t="s">
        <v>218</v>
      </c>
      <c r="J51" s="176" t="s">
        <v>255</v>
      </c>
      <c r="K51" s="176" t="s">
        <v>218</v>
      </c>
      <c r="L51" s="5"/>
    </row>
    <row r="52" spans="1:12" ht="17.25" customHeight="1">
      <c r="A52" s="166" t="s">
        <v>256</v>
      </c>
      <c r="B52" s="5"/>
      <c r="C52" s="5"/>
      <c r="D52" s="5"/>
      <c r="E52" s="5"/>
      <c r="F52" s="5"/>
      <c r="G52" s="5"/>
      <c r="H52" s="175"/>
      <c r="I52" s="175"/>
      <c r="J52" s="176"/>
      <c r="K52" s="176"/>
      <c r="L52" s="5"/>
    </row>
    <row r="53" spans="1:13" ht="17.25" customHeight="1">
      <c r="A53" s="166" t="s">
        <v>257</v>
      </c>
      <c r="B53" s="5"/>
      <c r="C53" s="5"/>
      <c r="D53" s="5"/>
      <c r="E53" s="5"/>
      <c r="F53" s="5"/>
      <c r="G53" s="5"/>
      <c r="H53" s="89">
        <v>756121453</v>
      </c>
      <c r="I53" s="89"/>
      <c r="J53" s="159">
        <v>756121453</v>
      </c>
      <c r="L53" s="5"/>
      <c r="M53" s="177"/>
    </row>
    <row r="54" spans="1:13" ht="17.25" customHeight="1">
      <c r="A54" s="166" t="s">
        <v>258</v>
      </c>
      <c r="B54" s="5"/>
      <c r="C54" s="5"/>
      <c r="D54" s="5"/>
      <c r="E54" s="5"/>
      <c r="F54" s="5"/>
      <c r="G54" s="5"/>
      <c r="H54" s="89"/>
      <c r="I54" s="89"/>
      <c r="J54" s="159"/>
      <c r="L54" s="172"/>
      <c r="M54" s="177"/>
    </row>
    <row r="55" spans="1:12" ht="17.25" customHeight="1">
      <c r="A55" s="166" t="s">
        <v>259</v>
      </c>
      <c r="B55" s="5"/>
      <c r="C55" s="5"/>
      <c r="D55" s="5"/>
      <c r="E55" s="5"/>
      <c r="F55" s="5"/>
      <c r="G55" s="5"/>
      <c r="H55" s="89"/>
      <c r="I55" s="89"/>
      <c r="J55" s="159"/>
      <c r="L55" s="5"/>
    </row>
    <row r="56" spans="1:12" ht="17.25" customHeight="1">
      <c r="A56" s="166" t="s">
        <v>260</v>
      </c>
      <c r="B56" s="5"/>
      <c r="C56" s="5"/>
      <c r="D56" s="5"/>
      <c r="E56" s="5"/>
      <c r="F56" s="5"/>
      <c r="G56" s="5"/>
      <c r="H56" s="89"/>
      <c r="I56" s="89"/>
      <c r="J56" s="159"/>
      <c r="L56" s="5"/>
    </row>
    <row r="57" spans="1:12" ht="17.25" customHeight="1">
      <c r="A57" s="166" t="s">
        <v>261</v>
      </c>
      <c r="B57" s="5"/>
      <c r="C57" s="5"/>
      <c r="D57" s="5"/>
      <c r="E57" s="5"/>
      <c r="F57" s="5"/>
      <c r="G57" s="5"/>
      <c r="H57" s="89"/>
      <c r="I57" s="89"/>
      <c r="J57" s="159"/>
      <c r="L57" s="5"/>
    </row>
    <row r="58" spans="1:12" ht="17.25" customHeight="1">
      <c r="A58" s="166" t="s">
        <v>262</v>
      </c>
      <c r="B58" s="5"/>
      <c r="C58" s="5"/>
      <c r="D58" s="5"/>
      <c r="E58" s="5"/>
      <c r="F58" s="5"/>
      <c r="G58" s="5"/>
      <c r="H58" s="89"/>
      <c r="I58" s="89"/>
      <c r="J58" s="159"/>
      <c r="L58" s="5"/>
    </row>
    <row r="59" spans="1:12" ht="17.25" customHeight="1">
      <c r="A59" s="166" t="s">
        <v>263</v>
      </c>
      <c r="B59" s="5"/>
      <c r="C59" s="5"/>
      <c r="D59" s="5"/>
      <c r="E59" s="5"/>
      <c r="F59" s="5"/>
      <c r="G59" s="5"/>
      <c r="H59" s="89">
        <f>SUM(H61:H78)</f>
        <v>15117770895</v>
      </c>
      <c r="I59" s="89">
        <f>SUM(I61:I78)</f>
        <v>0</v>
      </c>
      <c r="J59" s="159">
        <v>11827128228</v>
      </c>
      <c r="L59" s="5"/>
    </row>
    <row r="60" spans="1:12" ht="17.25" customHeight="1">
      <c r="A60" s="166" t="s">
        <v>264</v>
      </c>
      <c r="B60" s="5"/>
      <c r="C60" s="5"/>
      <c r="D60" s="5"/>
      <c r="E60" s="5"/>
      <c r="F60" s="5"/>
      <c r="G60" s="5"/>
      <c r="H60" s="89"/>
      <c r="I60" s="89"/>
      <c r="J60" s="159"/>
      <c r="L60" s="5"/>
    </row>
    <row r="61" spans="1:12" ht="17.25" customHeight="1">
      <c r="A61" s="166" t="s">
        <v>265</v>
      </c>
      <c r="B61" s="5"/>
      <c r="C61" s="5"/>
      <c r="D61" s="5"/>
      <c r="E61" s="5"/>
      <c r="F61" s="5"/>
      <c r="G61" s="5"/>
      <c r="H61" s="89">
        <v>385831944</v>
      </c>
      <c r="I61" s="89"/>
      <c r="J61" s="159">
        <v>818370588</v>
      </c>
      <c r="L61" s="5"/>
    </row>
    <row r="62" spans="1:12" ht="17.25" customHeight="1">
      <c r="A62" s="166" t="s">
        <v>266</v>
      </c>
      <c r="B62" s="5"/>
      <c r="C62" s="5"/>
      <c r="D62" s="5"/>
      <c r="E62" s="5"/>
      <c r="F62" s="5"/>
      <c r="G62" s="5"/>
      <c r="H62" s="89">
        <v>4657638</v>
      </c>
      <c r="I62" s="89"/>
      <c r="J62" s="159"/>
      <c r="L62" s="5"/>
    </row>
    <row r="63" spans="1:12" ht="17.25" customHeight="1">
      <c r="A63" s="166" t="s">
        <v>267</v>
      </c>
      <c r="B63" s="5"/>
      <c r="C63" s="5"/>
      <c r="D63" s="5"/>
      <c r="E63" s="5"/>
      <c r="F63" s="5"/>
      <c r="G63" s="5"/>
      <c r="H63" s="89">
        <v>659603643</v>
      </c>
      <c r="I63" s="89"/>
      <c r="J63" s="159">
        <v>1215699070</v>
      </c>
      <c r="L63" s="5"/>
    </row>
    <row r="64" spans="1:12" ht="17.25" customHeight="1">
      <c r="A64" s="166" t="s">
        <v>268</v>
      </c>
      <c r="B64" s="5"/>
      <c r="C64" s="5"/>
      <c r="D64" s="5"/>
      <c r="E64" s="5"/>
      <c r="F64" s="5"/>
      <c r="G64" s="5"/>
      <c r="H64" s="89">
        <v>197817892</v>
      </c>
      <c r="I64" s="89"/>
      <c r="J64" s="159">
        <v>197817892</v>
      </c>
      <c r="L64" s="5"/>
    </row>
    <row r="65" spans="1:12" ht="17.25" customHeight="1">
      <c r="A65" s="166" t="s">
        <v>269</v>
      </c>
      <c r="B65" s="5"/>
      <c r="C65" s="5"/>
      <c r="D65" s="5"/>
      <c r="E65" s="5"/>
      <c r="F65" s="5"/>
      <c r="G65" s="5"/>
      <c r="H65" s="89">
        <v>113715920</v>
      </c>
      <c r="I65" s="89"/>
      <c r="J65" s="159">
        <v>115818911</v>
      </c>
      <c r="L65" s="5"/>
    </row>
    <row r="66" spans="1:12" ht="17.25" customHeight="1">
      <c r="A66" s="166" t="s">
        <v>270</v>
      </c>
      <c r="B66" s="5"/>
      <c r="C66" s="5"/>
      <c r="D66" s="5"/>
      <c r="E66" s="5"/>
      <c r="F66" s="5"/>
      <c r="G66" s="5"/>
      <c r="H66" s="89">
        <v>93583595</v>
      </c>
      <c r="I66" s="89"/>
      <c r="J66" s="159"/>
      <c r="L66" s="5"/>
    </row>
    <row r="67" spans="1:12" ht="17.25" customHeight="1">
      <c r="A67" s="166" t="s">
        <v>271</v>
      </c>
      <c r="B67" s="5"/>
      <c r="C67" s="5"/>
      <c r="D67" s="5"/>
      <c r="E67" s="5"/>
      <c r="F67" s="5"/>
      <c r="G67" s="5"/>
      <c r="H67" s="89">
        <v>78555477</v>
      </c>
      <c r="I67" s="89"/>
      <c r="J67" s="159">
        <v>111890849</v>
      </c>
      <c r="L67" s="5"/>
    </row>
    <row r="68" spans="1:12" ht="17.25" customHeight="1" hidden="1">
      <c r="A68" s="166" t="s">
        <v>272</v>
      </c>
      <c r="B68" s="5"/>
      <c r="C68" s="5"/>
      <c r="D68" s="5"/>
      <c r="E68" s="5"/>
      <c r="F68" s="5"/>
      <c r="G68" s="5"/>
      <c r="H68" s="89"/>
      <c r="I68" s="89"/>
      <c r="J68" s="159"/>
      <c r="L68" s="5"/>
    </row>
    <row r="69" spans="1:12" ht="17.25" customHeight="1" hidden="1">
      <c r="A69" s="166" t="s">
        <v>273</v>
      </c>
      <c r="B69" s="5"/>
      <c r="C69" s="5"/>
      <c r="D69" s="5"/>
      <c r="E69" s="5"/>
      <c r="F69" s="5"/>
      <c r="G69" s="5"/>
      <c r="H69" s="89">
        <v>0</v>
      </c>
      <c r="I69" s="89"/>
      <c r="J69" s="159">
        <v>0</v>
      </c>
      <c r="L69" s="5"/>
    </row>
    <row r="70" spans="1:12" ht="17.25" customHeight="1">
      <c r="A70" s="166" t="s">
        <v>274</v>
      </c>
      <c r="B70" s="5"/>
      <c r="C70" s="5"/>
      <c r="D70" s="5"/>
      <c r="E70" s="5"/>
      <c r="F70" s="5"/>
      <c r="G70" s="5"/>
      <c r="H70" s="89">
        <v>360736800</v>
      </c>
      <c r="I70" s="89"/>
      <c r="J70" s="159"/>
      <c r="L70" s="5"/>
    </row>
    <row r="71" spans="1:12" ht="17.25" customHeight="1">
      <c r="A71" s="166" t="s">
        <v>275</v>
      </c>
      <c r="B71" s="5"/>
      <c r="C71" s="5"/>
      <c r="D71" s="5"/>
      <c r="E71" s="5"/>
      <c r="F71" s="5"/>
      <c r="G71" s="5"/>
      <c r="H71" s="89">
        <v>6989124415</v>
      </c>
      <c r="I71" s="89"/>
      <c r="J71" s="159">
        <v>6704912998</v>
      </c>
      <c r="L71" s="5"/>
    </row>
    <row r="72" spans="1:12" ht="17.25" customHeight="1">
      <c r="A72" s="166" t="s">
        <v>276</v>
      </c>
      <c r="B72" s="5"/>
      <c r="C72" s="5"/>
      <c r="D72" s="5"/>
      <c r="E72" s="5"/>
      <c r="F72" s="5"/>
      <c r="G72" s="5"/>
      <c r="H72" s="89">
        <v>268862800</v>
      </c>
      <c r="I72" s="89"/>
      <c r="J72" s="159"/>
      <c r="L72" s="5"/>
    </row>
    <row r="73" spans="1:12" ht="17.25" customHeight="1">
      <c r="A73" s="166" t="s">
        <v>277</v>
      </c>
      <c r="B73" s="5"/>
      <c r="C73" s="5"/>
      <c r="D73" s="5"/>
      <c r="E73" s="5"/>
      <c r="F73" s="5"/>
      <c r="G73" s="5"/>
      <c r="H73" s="89">
        <v>56391299</v>
      </c>
      <c r="I73" s="89"/>
      <c r="J73" s="159">
        <v>66391299</v>
      </c>
      <c r="L73" s="5"/>
    </row>
    <row r="74" spans="1:12" ht="17.25" customHeight="1">
      <c r="A74" s="166" t="s">
        <v>278</v>
      </c>
      <c r="B74" s="5"/>
      <c r="C74" s="5"/>
      <c r="D74" s="5"/>
      <c r="E74" s="5"/>
      <c r="F74" s="5"/>
      <c r="G74" s="5"/>
      <c r="H74" s="89">
        <v>75112976</v>
      </c>
      <c r="I74" s="89"/>
      <c r="J74" s="159">
        <v>82230249</v>
      </c>
      <c r="L74" s="5"/>
    </row>
    <row r="75" spans="1:12" ht="17.25" customHeight="1">
      <c r="A75" s="166" t="s">
        <v>279</v>
      </c>
      <c r="B75" s="5"/>
      <c r="C75" s="5"/>
      <c r="D75" s="5"/>
      <c r="E75" s="5"/>
      <c r="F75" s="5"/>
      <c r="G75" s="5"/>
      <c r="H75" s="89">
        <v>1518389261</v>
      </c>
      <c r="I75" s="89"/>
      <c r="J75" s="159">
        <v>1567313012</v>
      </c>
      <c r="L75" s="5"/>
    </row>
    <row r="76" spans="1:12" ht="17.25" customHeight="1" hidden="1">
      <c r="A76" s="166" t="s">
        <v>280</v>
      </c>
      <c r="B76" s="5"/>
      <c r="C76" s="5"/>
      <c r="D76" s="5"/>
      <c r="E76" s="5"/>
      <c r="F76" s="5"/>
      <c r="G76" s="5"/>
      <c r="H76" s="89">
        <v>0</v>
      </c>
      <c r="I76" s="89"/>
      <c r="J76" s="159">
        <v>0</v>
      </c>
      <c r="L76" s="5"/>
    </row>
    <row r="77" spans="1:12" ht="17.25" customHeight="1">
      <c r="A77" s="166" t="s">
        <v>281</v>
      </c>
      <c r="B77" s="5"/>
      <c r="C77" s="5"/>
      <c r="D77" s="5"/>
      <c r="E77" s="5"/>
      <c r="F77" s="5"/>
      <c r="G77" s="5"/>
      <c r="H77" s="89">
        <v>2789318185</v>
      </c>
      <c r="I77" s="89"/>
      <c r="J77" s="159">
        <v>946683360</v>
      </c>
      <c r="L77" s="5"/>
    </row>
    <row r="78" spans="1:12" ht="17.25" customHeight="1">
      <c r="A78" s="166" t="s">
        <v>282</v>
      </c>
      <c r="B78" s="5"/>
      <c r="C78" s="5"/>
      <c r="D78" s="5"/>
      <c r="E78" s="5"/>
      <c r="F78" s="5"/>
      <c r="G78" s="5"/>
      <c r="H78" s="89">
        <v>1526069050</v>
      </c>
      <c r="I78" s="89"/>
      <c r="J78" s="159"/>
      <c r="L78" s="5"/>
    </row>
    <row r="79" spans="1:12" s="151" customFormat="1" ht="17.25" customHeight="1">
      <c r="A79" s="178" t="s">
        <v>214</v>
      </c>
      <c r="B79" s="148"/>
      <c r="C79" s="148"/>
      <c r="D79" s="148"/>
      <c r="E79" s="148"/>
      <c r="F79" s="148"/>
      <c r="G79" s="148"/>
      <c r="H79" s="149">
        <f>SUM(H53:H59)</f>
        <v>15873892348</v>
      </c>
      <c r="I79" s="149"/>
      <c r="J79" s="150">
        <f>SUM(J53:J59)</f>
        <v>12583249681</v>
      </c>
      <c r="K79" s="150"/>
      <c r="L79" s="148"/>
    </row>
    <row r="80" spans="1:12" s="151" customFormat="1" ht="17.25" customHeight="1">
      <c r="A80" s="173" t="s">
        <v>283</v>
      </c>
      <c r="B80" s="148"/>
      <c r="C80" s="148"/>
      <c r="D80" s="148"/>
      <c r="E80" s="148"/>
      <c r="F80" s="148"/>
      <c r="G80" s="148"/>
      <c r="H80" s="179" t="str">
        <f>$H$3</f>
        <v>Cuối kỳ</v>
      </c>
      <c r="I80" s="179"/>
      <c r="J80" s="180"/>
      <c r="K80" s="181" t="str">
        <f>$K$3</f>
        <v>Đầu kỳ</v>
      </c>
      <c r="L80" s="148"/>
    </row>
    <row r="81" spans="1:12" s="151" customFormat="1" ht="17.25" customHeight="1">
      <c r="A81" s="178"/>
      <c r="B81" s="148"/>
      <c r="C81" s="148"/>
      <c r="D81" s="148"/>
      <c r="E81" s="148"/>
      <c r="F81" s="148"/>
      <c r="G81" s="148"/>
      <c r="H81" s="89" t="s">
        <v>284</v>
      </c>
      <c r="I81" s="89" t="s">
        <v>255</v>
      </c>
      <c r="J81" s="159" t="s">
        <v>284</v>
      </c>
      <c r="K81" s="159" t="s">
        <v>255</v>
      </c>
      <c r="L81" s="148"/>
    </row>
    <row r="82" spans="1:12" s="151" customFormat="1" ht="17.25" customHeight="1">
      <c r="A82" s="182" t="s">
        <v>285</v>
      </c>
      <c r="B82" s="148"/>
      <c r="C82" s="148"/>
      <c r="D82" s="148"/>
      <c r="E82" s="148"/>
      <c r="F82" s="148"/>
      <c r="G82" s="148"/>
      <c r="H82" s="149"/>
      <c r="I82" s="89">
        <v>3198146662</v>
      </c>
      <c r="J82" s="150"/>
      <c r="K82" s="159">
        <v>3198146662</v>
      </c>
      <c r="L82" s="148"/>
    </row>
    <row r="83" spans="1:12" s="151" customFormat="1" ht="17.25" customHeight="1">
      <c r="A83" s="182" t="s">
        <v>286</v>
      </c>
      <c r="B83" s="148"/>
      <c r="C83" s="148"/>
      <c r="D83" s="148"/>
      <c r="E83" s="148"/>
      <c r="F83" s="148"/>
      <c r="G83" s="148"/>
      <c r="H83" s="149"/>
      <c r="I83" s="149"/>
      <c r="J83" s="150"/>
      <c r="K83" s="150"/>
      <c r="L83" s="148"/>
    </row>
    <row r="84" spans="1:12" s="151" customFormat="1" ht="17.25" customHeight="1">
      <c r="A84" s="182" t="s">
        <v>287</v>
      </c>
      <c r="B84" s="148"/>
      <c r="C84" s="148"/>
      <c r="D84" s="148"/>
      <c r="E84" s="148"/>
      <c r="F84" s="148"/>
      <c r="G84" s="148"/>
      <c r="H84" s="149"/>
      <c r="I84" s="149"/>
      <c r="J84" s="150"/>
      <c r="K84" s="150"/>
      <c r="L84" s="148"/>
    </row>
    <row r="85" spans="1:12" s="151" customFormat="1" ht="17.25" customHeight="1">
      <c r="A85" s="182" t="s">
        <v>288</v>
      </c>
      <c r="B85" s="148"/>
      <c r="C85" s="148"/>
      <c r="D85" s="148"/>
      <c r="E85" s="148"/>
      <c r="F85" s="148"/>
      <c r="G85" s="148"/>
      <c r="H85" s="149"/>
      <c r="I85" s="149"/>
      <c r="J85" s="150"/>
      <c r="K85" s="150"/>
      <c r="L85" s="148"/>
    </row>
    <row r="86" spans="1:12" s="151" customFormat="1" ht="17.25" customHeight="1">
      <c r="A86" s="173" t="s">
        <v>289</v>
      </c>
      <c r="B86" s="148"/>
      <c r="C86" s="148"/>
      <c r="D86" s="148"/>
      <c r="E86" s="148"/>
      <c r="F86" s="148"/>
      <c r="G86" s="148"/>
      <c r="H86" s="179" t="str">
        <f>$H$3</f>
        <v>Cuối kỳ</v>
      </c>
      <c r="I86" s="179"/>
      <c r="J86" s="180"/>
      <c r="K86" s="181" t="str">
        <f>$K$3</f>
        <v>Đầu kỳ</v>
      </c>
      <c r="L86" s="148"/>
    </row>
    <row r="87" spans="1:12" s="151" customFormat="1" ht="17.25" customHeight="1">
      <c r="A87" s="182"/>
      <c r="B87" s="148"/>
      <c r="C87" s="148"/>
      <c r="D87" s="148"/>
      <c r="E87" s="148"/>
      <c r="F87" s="148"/>
      <c r="G87" s="148"/>
      <c r="H87" s="89" t="s">
        <v>216</v>
      </c>
      <c r="I87" s="89" t="s">
        <v>290</v>
      </c>
      <c r="J87" s="159" t="s">
        <v>216</v>
      </c>
      <c r="K87" s="159" t="s">
        <v>290</v>
      </c>
      <c r="L87" s="5" t="s">
        <v>291</v>
      </c>
    </row>
    <row r="88" spans="1:12" s="151" customFormat="1" ht="17.25" customHeight="1">
      <c r="A88" s="182" t="s">
        <v>292</v>
      </c>
      <c r="B88" s="148"/>
      <c r="C88" s="148"/>
      <c r="D88" s="148"/>
      <c r="E88" s="148"/>
      <c r="F88" s="148"/>
      <c r="G88" s="148"/>
      <c r="H88" s="174">
        <v>16649711858</v>
      </c>
      <c r="I88" s="149"/>
      <c r="J88" s="159">
        <v>17122721666</v>
      </c>
      <c r="K88" s="150"/>
      <c r="L88" s="148"/>
    </row>
    <row r="89" spans="1:12" s="151" customFormat="1" ht="17.25" customHeight="1">
      <c r="A89" s="182" t="s">
        <v>293</v>
      </c>
      <c r="B89" s="148"/>
      <c r="C89" s="148"/>
      <c r="D89" s="148"/>
      <c r="E89" s="148"/>
      <c r="F89" s="148"/>
      <c r="G89" s="148"/>
      <c r="H89" s="149"/>
      <c r="I89" s="149"/>
      <c r="J89" s="159"/>
      <c r="K89" s="150"/>
      <c r="L89" s="148"/>
    </row>
    <row r="90" spans="1:12" s="151" customFormat="1" ht="17.25" customHeight="1">
      <c r="A90" s="182" t="s">
        <v>294</v>
      </c>
      <c r="B90" s="148"/>
      <c r="C90" s="148"/>
      <c r="D90" s="148"/>
      <c r="E90" s="148"/>
      <c r="F90" s="148"/>
      <c r="G90" s="148"/>
      <c r="H90" s="89"/>
      <c r="I90" s="149"/>
      <c r="J90" s="159"/>
      <c r="K90" s="150"/>
      <c r="L90" s="148"/>
    </row>
    <row r="91" spans="1:12" s="151" customFormat="1" ht="17.25" customHeight="1">
      <c r="A91" s="182" t="s">
        <v>295</v>
      </c>
      <c r="B91" s="148"/>
      <c r="C91" s="148"/>
      <c r="D91" s="148"/>
      <c r="E91" s="148"/>
      <c r="F91" s="148"/>
      <c r="G91" s="148"/>
      <c r="H91" s="89"/>
      <c r="I91" s="89">
        <f>H91</f>
        <v>0</v>
      </c>
      <c r="J91" s="159"/>
      <c r="K91" s="159">
        <v>0</v>
      </c>
      <c r="L91" s="148"/>
    </row>
    <row r="92" spans="1:12" s="151" customFormat="1" ht="17.25" customHeight="1">
      <c r="A92" s="182" t="s">
        <v>296</v>
      </c>
      <c r="B92" s="148"/>
      <c r="C92" s="148"/>
      <c r="D92" s="148"/>
      <c r="E92" s="148"/>
      <c r="F92" s="148"/>
      <c r="G92" s="148"/>
      <c r="H92" s="89"/>
      <c r="I92" s="89"/>
      <c r="J92" s="159"/>
      <c r="K92" s="159"/>
      <c r="L92" s="148"/>
    </row>
    <row r="93" spans="1:12" s="151" customFormat="1" ht="17.25" customHeight="1">
      <c r="A93" s="182" t="s">
        <v>297</v>
      </c>
      <c r="B93" s="148"/>
      <c r="C93" s="148"/>
      <c r="D93" s="148"/>
      <c r="E93" s="148"/>
      <c r="F93" s="148"/>
      <c r="G93" s="148"/>
      <c r="H93" s="89"/>
      <c r="I93" s="89"/>
      <c r="J93" s="159"/>
      <c r="K93" s="159"/>
      <c r="L93" s="148"/>
    </row>
    <row r="94" spans="1:12" s="151" customFormat="1" ht="17.25" customHeight="1">
      <c r="A94" s="182" t="s">
        <v>298</v>
      </c>
      <c r="B94" s="148"/>
      <c r="C94" s="148"/>
      <c r="D94" s="148"/>
      <c r="E94" s="148"/>
      <c r="F94" s="148"/>
      <c r="G94" s="148"/>
      <c r="H94" s="174">
        <v>1000000000</v>
      </c>
      <c r="I94" s="183"/>
      <c r="J94" s="159">
        <v>1000000000</v>
      </c>
      <c r="K94" s="150"/>
      <c r="L94" s="148"/>
    </row>
    <row r="95" spans="1:12" s="151" customFormat="1" ht="17.25" customHeight="1">
      <c r="A95" s="182" t="s">
        <v>299</v>
      </c>
      <c r="B95" s="148"/>
      <c r="C95" s="148"/>
      <c r="D95" s="148"/>
      <c r="E95" s="148"/>
      <c r="F95" s="148"/>
      <c r="G95" s="148"/>
      <c r="H95" s="174">
        <f>2882901780+3008445288</f>
        <v>5891347068</v>
      </c>
      <c r="I95" s="174">
        <f>H95</f>
        <v>5891347068</v>
      </c>
      <c r="J95" s="159">
        <v>3680846630</v>
      </c>
      <c r="K95" s="159">
        <v>3680846630</v>
      </c>
      <c r="L95" s="148"/>
    </row>
    <row r="96" spans="1:12" s="151" customFormat="1" ht="17.25" customHeight="1">
      <c r="A96" s="182" t="s">
        <v>300</v>
      </c>
      <c r="B96" s="148"/>
      <c r="C96" s="148"/>
      <c r="D96" s="148"/>
      <c r="E96" s="148"/>
      <c r="F96" s="148"/>
      <c r="G96" s="148"/>
      <c r="H96" s="149"/>
      <c r="I96" s="149"/>
      <c r="J96" s="150"/>
      <c r="K96" s="150"/>
      <c r="L96" s="148"/>
    </row>
    <row r="97" spans="1:12" s="151" customFormat="1" ht="17.25" customHeight="1">
      <c r="A97" s="182" t="s">
        <v>301</v>
      </c>
      <c r="B97" s="148"/>
      <c r="C97" s="148"/>
      <c r="D97" s="148"/>
      <c r="E97" s="148"/>
      <c r="F97" s="148"/>
      <c r="G97" s="148"/>
      <c r="H97" s="149"/>
      <c r="I97" s="149"/>
      <c r="J97" s="150"/>
      <c r="K97" s="150"/>
      <c r="L97" s="148"/>
    </row>
    <row r="98" spans="1:12" s="151" customFormat="1" ht="17.25" customHeight="1">
      <c r="A98" s="182" t="s">
        <v>302</v>
      </c>
      <c r="B98" s="148"/>
      <c r="C98" s="148"/>
      <c r="D98" s="148"/>
      <c r="E98" s="148"/>
      <c r="F98" s="148"/>
      <c r="G98" s="148"/>
      <c r="H98" s="149"/>
      <c r="I98" s="149"/>
      <c r="J98" s="150"/>
      <c r="K98" s="150"/>
      <c r="L98" s="148"/>
    </row>
    <row r="99" spans="1:12" s="151" customFormat="1" ht="17.25" customHeight="1">
      <c r="A99" s="182" t="s">
        <v>303</v>
      </c>
      <c r="B99" s="148"/>
      <c r="C99" s="148"/>
      <c r="D99" s="148"/>
      <c r="E99" s="148"/>
      <c r="F99" s="148"/>
      <c r="G99" s="148"/>
      <c r="H99" s="149"/>
      <c r="I99" s="149"/>
      <c r="J99" s="150"/>
      <c r="K99" s="150"/>
      <c r="L99" s="148"/>
    </row>
    <row r="100" spans="1:12" s="151" customFormat="1" ht="17.25" customHeight="1">
      <c r="A100" s="182" t="s">
        <v>304</v>
      </c>
      <c r="B100" s="148"/>
      <c r="C100" s="148"/>
      <c r="D100" s="148"/>
      <c r="E100" s="148"/>
      <c r="F100" s="148"/>
      <c r="G100" s="148"/>
      <c r="H100" s="149"/>
      <c r="I100" s="149"/>
      <c r="J100" s="150"/>
      <c r="K100" s="150"/>
      <c r="L100" s="148"/>
    </row>
    <row r="101" spans="1:12" s="151" customFormat="1" ht="17.25" customHeight="1">
      <c r="A101" s="182" t="s">
        <v>305</v>
      </c>
      <c r="B101" s="148"/>
      <c r="C101" s="148"/>
      <c r="D101" s="148"/>
      <c r="E101" s="148"/>
      <c r="F101" s="148"/>
      <c r="G101" s="148"/>
      <c r="H101" s="149"/>
      <c r="I101" s="149"/>
      <c r="J101" s="150"/>
      <c r="K101" s="150"/>
      <c r="L101" s="148"/>
    </row>
    <row r="102" spans="1:12" s="151" customFormat="1" ht="17.25" customHeight="1">
      <c r="A102" s="178" t="s">
        <v>214</v>
      </c>
      <c r="B102" s="148"/>
      <c r="C102" s="148"/>
      <c r="D102" s="148"/>
      <c r="E102" s="148"/>
      <c r="F102" s="148"/>
      <c r="G102" s="148"/>
      <c r="H102" s="149"/>
      <c r="I102" s="149"/>
      <c r="J102" s="150"/>
      <c r="K102" s="150"/>
      <c r="L102" s="148"/>
    </row>
    <row r="103" spans="1:12" s="157" customFormat="1" ht="17.25" customHeight="1">
      <c r="A103" s="147" t="s">
        <v>306</v>
      </c>
      <c r="B103" s="153"/>
      <c r="C103" s="153"/>
      <c r="D103" s="153"/>
      <c r="E103" s="153"/>
      <c r="F103" s="153"/>
      <c r="G103" s="153"/>
      <c r="H103" s="179" t="str">
        <f>$H$3</f>
        <v>Cuối kỳ</v>
      </c>
      <c r="I103" s="179"/>
      <c r="J103" s="180"/>
      <c r="K103" s="181" t="str">
        <f>$K$3</f>
        <v>Đầu kỳ</v>
      </c>
      <c r="L103" s="153"/>
    </row>
    <row r="104" spans="1:12" s="157" customFormat="1" ht="17.25" customHeight="1">
      <c r="A104" s="147"/>
      <c r="B104" s="153"/>
      <c r="C104" s="153"/>
      <c r="D104" s="153"/>
      <c r="E104" s="153"/>
      <c r="F104" s="153"/>
      <c r="G104" s="153"/>
      <c r="H104" s="175" t="s">
        <v>216</v>
      </c>
      <c r="I104" s="175" t="s">
        <v>218</v>
      </c>
      <c r="J104" s="176" t="s">
        <v>216</v>
      </c>
      <c r="K104" s="176" t="s">
        <v>218</v>
      </c>
      <c r="L104" s="153"/>
    </row>
    <row r="105" spans="1:12" ht="17.25" customHeight="1">
      <c r="A105" s="166" t="s">
        <v>307</v>
      </c>
      <c r="B105" s="5"/>
      <c r="C105" s="5"/>
      <c r="D105" s="5"/>
      <c r="E105" s="5"/>
      <c r="F105" s="5"/>
      <c r="G105" s="5"/>
      <c r="H105" s="89"/>
      <c r="I105" s="89"/>
      <c r="J105" s="159"/>
      <c r="K105" s="159">
        <f>'[2]BANGCDSPS'!J61</f>
        <v>0</v>
      </c>
      <c r="L105" s="5"/>
    </row>
    <row r="106" spans="1:12" ht="17.25" customHeight="1">
      <c r="A106" s="5" t="s">
        <v>308</v>
      </c>
      <c r="B106" s="5"/>
      <c r="C106" s="5"/>
      <c r="D106" s="5"/>
      <c r="E106" s="5"/>
      <c r="F106" s="5"/>
      <c r="G106" s="5"/>
      <c r="H106" s="89">
        <v>4200385813</v>
      </c>
      <c r="I106" s="89"/>
      <c r="J106" s="159">
        <v>4608194105</v>
      </c>
      <c r="L106" s="5"/>
    </row>
    <row r="107" spans="1:12" ht="17.25" customHeight="1">
      <c r="A107" s="5" t="s">
        <v>309</v>
      </c>
      <c r="B107" s="5"/>
      <c r="C107" s="5"/>
      <c r="D107" s="5"/>
      <c r="E107" s="5"/>
      <c r="F107" s="5"/>
      <c r="G107" s="5"/>
      <c r="H107" s="89">
        <v>1730640482</v>
      </c>
      <c r="I107" s="89"/>
      <c r="J107" s="159">
        <v>1661325035</v>
      </c>
      <c r="L107" s="5"/>
    </row>
    <row r="108" spans="1:12" ht="17.25" customHeight="1">
      <c r="A108" s="5" t="s">
        <v>310</v>
      </c>
      <c r="B108" s="5"/>
      <c r="C108" s="5"/>
      <c r="D108" s="5"/>
      <c r="E108" s="5"/>
      <c r="F108" s="5"/>
      <c r="G108" s="5"/>
      <c r="H108" s="89">
        <v>0</v>
      </c>
      <c r="I108" s="89"/>
      <c r="J108" s="159"/>
      <c r="L108" s="5"/>
    </row>
    <row r="109" spans="1:12" ht="17.25" customHeight="1">
      <c r="A109" s="5" t="s">
        <v>311</v>
      </c>
      <c r="B109" s="5"/>
      <c r="C109" s="5"/>
      <c r="D109" s="5"/>
      <c r="E109" s="5"/>
      <c r="F109" s="5"/>
      <c r="G109" s="5"/>
      <c r="H109" s="89">
        <v>19259261000</v>
      </c>
      <c r="I109" s="89">
        <v>0</v>
      </c>
      <c r="J109" s="159">
        <v>27713878581</v>
      </c>
      <c r="L109" s="5"/>
    </row>
    <row r="110" spans="1:12" ht="17.25" customHeight="1">
      <c r="A110" s="5" t="s">
        <v>312</v>
      </c>
      <c r="B110" s="5"/>
      <c r="C110" s="5"/>
      <c r="D110" s="5"/>
      <c r="E110" s="5"/>
      <c r="F110" s="5"/>
      <c r="G110" s="5"/>
      <c r="H110" s="89"/>
      <c r="I110" s="89"/>
      <c r="J110" s="159"/>
      <c r="K110" s="159">
        <f>'[2]BANGCDSPS'!J68</f>
        <v>0</v>
      </c>
      <c r="L110" s="5"/>
    </row>
    <row r="111" spans="1:12" ht="17.25" customHeight="1">
      <c r="A111" s="5" t="s">
        <v>313</v>
      </c>
      <c r="B111" s="5"/>
      <c r="C111" s="5"/>
      <c r="D111" s="5"/>
      <c r="E111" s="5"/>
      <c r="F111" s="5"/>
      <c r="G111" s="5"/>
      <c r="H111" s="89"/>
      <c r="I111" s="89"/>
      <c r="J111" s="159"/>
      <c r="K111" s="159">
        <f>'[2]BANGCDSPS'!J69</f>
        <v>0</v>
      </c>
      <c r="L111" s="5"/>
    </row>
    <row r="112" spans="1:12" ht="16.5" customHeight="1">
      <c r="A112" s="166" t="s">
        <v>314</v>
      </c>
      <c r="B112" s="5"/>
      <c r="C112" s="5"/>
      <c r="D112" s="5"/>
      <c r="E112" s="5"/>
      <c r="F112" s="5"/>
      <c r="G112" s="5"/>
      <c r="H112" s="89"/>
      <c r="I112" s="89"/>
      <c r="J112" s="159"/>
      <c r="L112" s="5"/>
    </row>
    <row r="113" spans="1:12" ht="16.5" customHeight="1">
      <c r="A113" s="166" t="s">
        <v>315</v>
      </c>
      <c r="B113" s="5"/>
      <c r="C113" s="5"/>
      <c r="D113" s="5"/>
      <c r="E113" s="5"/>
      <c r="F113" s="5"/>
      <c r="G113" s="5"/>
      <c r="H113" s="89"/>
      <c r="I113" s="89"/>
      <c r="J113" s="159"/>
      <c r="L113" s="5"/>
    </row>
    <row r="114" spans="1:12" ht="16.5" customHeight="1">
      <c r="A114" s="166" t="s">
        <v>316</v>
      </c>
      <c r="B114" s="5"/>
      <c r="C114" s="5"/>
      <c r="D114" s="5"/>
      <c r="E114" s="5"/>
      <c r="F114" s="5"/>
      <c r="G114" s="5"/>
      <c r="H114" s="89"/>
      <c r="I114" s="89"/>
      <c r="J114" s="159"/>
      <c r="L114" s="5"/>
    </row>
    <row r="115" spans="1:12" ht="16.5" customHeight="1">
      <c r="A115" s="166" t="s">
        <v>317</v>
      </c>
      <c r="B115" s="5"/>
      <c r="C115" s="5"/>
      <c r="D115" s="5"/>
      <c r="E115" s="5"/>
      <c r="F115" s="5"/>
      <c r="G115" s="5"/>
      <c r="H115" s="89"/>
      <c r="I115" s="89"/>
      <c r="J115" s="159"/>
      <c r="L115" s="5"/>
    </row>
    <row r="116" spans="1:12" ht="16.5" customHeight="1">
      <c r="A116" s="166" t="s">
        <v>318</v>
      </c>
      <c r="B116" s="5"/>
      <c r="C116" s="5"/>
      <c r="D116" s="5"/>
      <c r="E116" s="5"/>
      <c r="F116" s="5"/>
      <c r="G116" s="5"/>
      <c r="H116" s="89"/>
      <c r="I116" s="89"/>
      <c r="J116" s="159"/>
      <c r="L116" s="5"/>
    </row>
    <row r="117" spans="1:12" ht="16.5" customHeight="1">
      <c r="A117" s="166" t="s">
        <v>319</v>
      </c>
      <c r="B117" s="5"/>
      <c r="C117" s="5"/>
      <c r="D117" s="5"/>
      <c r="E117" s="5"/>
      <c r="F117" s="5"/>
      <c r="G117" s="5"/>
      <c r="H117" s="89"/>
      <c r="I117" s="89"/>
      <c r="J117" s="159"/>
      <c r="L117" s="5"/>
    </row>
    <row r="118" spans="1:12" ht="16.5" customHeight="1">
      <c r="A118" s="173" t="s">
        <v>320</v>
      </c>
      <c r="B118" s="5"/>
      <c r="C118" s="5"/>
      <c r="D118" s="5"/>
      <c r="E118" s="5"/>
      <c r="F118" s="5"/>
      <c r="G118" s="5"/>
      <c r="H118" s="179" t="str">
        <f>$H$3</f>
        <v>Cuối kỳ</v>
      </c>
      <c r="I118" s="179"/>
      <c r="J118" s="180"/>
      <c r="K118" s="181" t="str">
        <f>$K$3</f>
        <v>Đầu kỳ</v>
      </c>
      <c r="L118" s="5"/>
    </row>
    <row r="119" spans="1:12" ht="16.5" customHeight="1">
      <c r="A119" s="166"/>
      <c r="B119" s="5"/>
      <c r="C119" s="5"/>
      <c r="D119" s="5"/>
      <c r="E119" s="5"/>
      <c r="F119" s="5"/>
      <c r="G119" s="5"/>
      <c r="H119" s="89" t="s">
        <v>216</v>
      </c>
      <c r="I119" s="89" t="s">
        <v>290</v>
      </c>
      <c r="J119" s="159" t="s">
        <v>216</v>
      </c>
      <c r="K119" s="159" t="s">
        <v>290</v>
      </c>
      <c r="L119" s="5"/>
    </row>
    <row r="120" spans="1:12" ht="16.5" customHeight="1">
      <c r="A120" s="166" t="s">
        <v>321</v>
      </c>
      <c r="B120" s="5"/>
      <c r="C120" s="5"/>
      <c r="D120" s="5"/>
      <c r="E120" s="5"/>
      <c r="F120" s="5"/>
      <c r="G120" s="5"/>
      <c r="H120" s="89"/>
      <c r="I120" s="89"/>
      <c r="J120" s="159"/>
      <c r="L120" s="5"/>
    </row>
    <row r="121" spans="1:12" ht="16.5" customHeight="1">
      <c r="A121" s="178" t="s">
        <v>214</v>
      </c>
      <c r="B121" s="5"/>
      <c r="C121" s="5"/>
      <c r="D121" s="5"/>
      <c r="E121" s="5"/>
      <c r="F121" s="5"/>
      <c r="G121" s="5"/>
      <c r="H121" s="89"/>
      <c r="I121" s="89"/>
      <c r="J121" s="159"/>
      <c r="L121" s="5"/>
    </row>
    <row r="122" spans="1:12" ht="16.5" customHeight="1">
      <c r="A122" s="166" t="s">
        <v>322</v>
      </c>
      <c r="B122" s="5"/>
      <c r="C122" s="5"/>
      <c r="D122" s="5"/>
      <c r="E122" s="5"/>
      <c r="F122" s="5"/>
      <c r="G122" s="5"/>
      <c r="H122" s="179" t="str">
        <f>$H$3</f>
        <v>Cuối kỳ</v>
      </c>
      <c r="I122" s="179"/>
      <c r="J122" s="180"/>
      <c r="K122" s="181" t="str">
        <f>$K$3</f>
        <v>Đầu kỳ</v>
      </c>
      <c r="L122" s="5"/>
    </row>
    <row r="123" spans="1:12" ht="16.5" customHeight="1">
      <c r="A123" s="166" t="s">
        <v>323</v>
      </c>
      <c r="B123" s="5"/>
      <c r="C123" s="5"/>
      <c r="D123" s="5"/>
      <c r="E123" s="5"/>
      <c r="F123" s="5"/>
      <c r="G123" s="5"/>
      <c r="H123" s="89">
        <v>478615763057</v>
      </c>
      <c r="I123" s="89"/>
      <c r="J123" s="159"/>
      <c r="K123" s="159">
        <f>SUM(K125:K138)</f>
        <v>443305756634</v>
      </c>
      <c r="L123" s="5"/>
    </row>
    <row r="124" spans="1:12" ht="16.5" customHeight="1">
      <c r="A124" s="166" t="s">
        <v>324</v>
      </c>
      <c r="B124" s="5"/>
      <c r="C124" s="5"/>
      <c r="D124" s="5"/>
      <c r="E124" s="5"/>
      <c r="F124" s="5"/>
      <c r="G124" s="5"/>
      <c r="H124" s="89"/>
      <c r="I124" s="89"/>
      <c r="J124" s="159"/>
      <c r="L124" s="5"/>
    </row>
    <row r="125" spans="1:12" ht="16.5" customHeight="1">
      <c r="A125" s="166" t="s">
        <v>325</v>
      </c>
      <c r="B125" s="5"/>
      <c r="C125" s="5"/>
      <c r="D125" s="5"/>
      <c r="E125" s="5"/>
      <c r="F125" s="5"/>
      <c r="G125" s="5"/>
      <c r="H125" s="89">
        <f>'[1]BTHKLDTXDCB'!AG9</f>
        <v>48566707339</v>
      </c>
      <c r="I125" s="89"/>
      <c r="J125" s="159"/>
      <c r="K125" s="159">
        <v>48509796667</v>
      </c>
      <c r="L125" s="5"/>
    </row>
    <row r="126" spans="1:12" ht="16.5" customHeight="1">
      <c r="A126" s="166" t="s">
        <v>326</v>
      </c>
      <c r="B126" s="5"/>
      <c r="C126" s="5"/>
      <c r="D126" s="5"/>
      <c r="E126" s="5"/>
      <c r="F126" s="5"/>
      <c r="G126" s="5"/>
      <c r="H126" s="89">
        <f>'[1]BTHKLDTXDCB'!AG10</f>
        <v>93387041838</v>
      </c>
      <c r="I126" s="89"/>
      <c r="J126" s="159"/>
      <c r="K126" s="159">
        <v>92998271200</v>
      </c>
      <c r="L126" s="5"/>
    </row>
    <row r="127" spans="1:12" ht="16.5" customHeight="1">
      <c r="A127" s="166" t="s">
        <v>327</v>
      </c>
      <c r="B127" s="5"/>
      <c r="C127" s="5"/>
      <c r="D127" s="5"/>
      <c r="E127" s="5"/>
      <c r="F127" s="5"/>
      <c r="G127" s="5"/>
      <c r="H127" s="89">
        <f>'[1]BTHKLDTXDCB'!AG11</f>
        <v>40785394725</v>
      </c>
      <c r="I127" s="89"/>
      <c r="J127" s="159"/>
      <c r="K127" s="159">
        <v>40597293771</v>
      </c>
      <c r="L127" s="5"/>
    </row>
    <row r="128" spans="1:12" ht="16.5" customHeight="1">
      <c r="A128" s="166" t="s">
        <v>328</v>
      </c>
      <c r="B128" s="5"/>
      <c r="C128" s="5"/>
      <c r="D128" s="5"/>
      <c r="E128" s="5"/>
      <c r="F128" s="5"/>
      <c r="G128" s="5"/>
      <c r="H128" s="89">
        <f>'[1]BTHKLDTXDCB'!AG37+'[1]BTHKLDTXDCB'!AG62+'[1]BTHKLDTXDCB'!AG93+'[1]BTHKLDTXDCB'!AG121+'[1]BTHKLDTXDCB'!AG263+'[1]BTHKLDTXDCB'!AG277+'[1]BTHKLDTXDCB'!AG318+'[1]BTHKLDTXDCB'!AG328+'[1]BTHKLDTXDCB'!AG400</f>
        <v>115006449685</v>
      </c>
      <c r="I128" s="89"/>
      <c r="J128" s="159"/>
      <c r="K128" s="159">
        <v>110346437790</v>
      </c>
      <c r="L128" s="5"/>
    </row>
    <row r="129" spans="1:12" ht="16.5" customHeight="1">
      <c r="A129" s="184" t="s">
        <v>329</v>
      </c>
      <c r="B129" s="5"/>
      <c r="C129" s="5"/>
      <c r="D129" s="5"/>
      <c r="E129" s="5"/>
      <c r="F129" s="5"/>
      <c r="G129" s="5"/>
      <c r="H129" s="89">
        <f>'[1]BTHKLDTXDCB'!AG12+'[1]BTHKLDTXDCB'!AG147</f>
        <v>37434827590</v>
      </c>
      <c r="I129" s="89"/>
      <c r="J129" s="159"/>
      <c r="K129" s="89">
        <f>'[1]BTHKLDTXDCB'!E12+'[1]BTHKLDTXDCB'!E147</f>
        <v>35957840245</v>
      </c>
      <c r="L129" s="5"/>
    </row>
    <row r="130" spans="1:12" ht="16.5" customHeight="1">
      <c r="A130" s="184" t="s">
        <v>330</v>
      </c>
      <c r="B130" s="5"/>
      <c r="C130" s="5"/>
      <c r="D130" s="5"/>
      <c r="E130" s="5"/>
      <c r="F130" s="5"/>
      <c r="G130" s="5"/>
      <c r="H130" s="89">
        <f>'[1]BTHKLDTXDCB'!AG13+'[1]BTHKLDTXDCB'!AG164</f>
        <v>23582598510</v>
      </c>
      <c r="I130" s="89"/>
      <c r="J130" s="159"/>
      <c r="K130" s="89">
        <f>'[1]BTHKLDTXDCB'!E13+'[1]BTHKLDTXDCB'!E164</f>
        <v>22497608520</v>
      </c>
      <c r="L130" s="5"/>
    </row>
    <row r="131" spans="1:12" ht="16.5" customHeight="1">
      <c r="A131" s="184" t="s">
        <v>331</v>
      </c>
      <c r="B131" s="5"/>
      <c r="C131" s="5"/>
      <c r="D131" s="5"/>
      <c r="E131" s="5"/>
      <c r="F131" s="5"/>
      <c r="G131" s="5"/>
      <c r="H131" s="89">
        <f>'[1]BTHKLDTXDCB'!AG14+'[1]BTHKLDTXDCB'!AG187</f>
        <v>22851790212</v>
      </c>
      <c r="I131" s="89"/>
      <c r="J131" s="159"/>
      <c r="K131" s="89">
        <f>'[1]BTHKLDTXDCB'!E14+'[1]BTHKLDTXDCB'!E187</f>
        <v>21570693901</v>
      </c>
      <c r="L131" s="5"/>
    </row>
    <row r="132" spans="1:12" ht="16.5" customHeight="1">
      <c r="A132" s="184" t="s">
        <v>332</v>
      </c>
      <c r="B132" s="5"/>
      <c r="C132" s="5"/>
      <c r="D132" s="5"/>
      <c r="E132" s="5"/>
      <c r="F132" s="5"/>
      <c r="G132" s="5"/>
      <c r="H132" s="89">
        <f>'[1]BTHKLDTXDCB'!AG15+'[1]BTHKLDTXDCB'!AG207</f>
        <v>32506885753</v>
      </c>
      <c r="I132" s="89"/>
      <c r="J132" s="159"/>
      <c r="K132" s="89">
        <f>'[1]BTHKLDTXDCB'!E15+'[1]BTHKLDTXDCB'!E207</f>
        <v>29163505043</v>
      </c>
      <c r="L132" s="5"/>
    </row>
    <row r="133" spans="1:12" ht="16.5" customHeight="1">
      <c r="A133" s="184" t="s">
        <v>333</v>
      </c>
      <c r="B133" s="5"/>
      <c r="C133" s="5"/>
      <c r="D133" s="5"/>
      <c r="E133" s="5"/>
      <c r="F133" s="5"/>
      <c r="G133" s="5"/>
      <c r="H133" s="89">
        <f>'[1]BTHKLDTXDCB'!AG22+'[1]BTHKLDTXDCB'!AG224</f>
        <v>33238954721</v>
      </c>
      <c r="I133" s="89"/>
      <c r="J133" s="159"/>
      <c r="K133" s="89">
        <f>'[1]BTHKLDTXDCB'!E22+'[1]BTHKLDTXDCB'!E224</f>
        <v>28564180777</v>
      </c>
      <c r="L133" s="5"/>
    </row>
    <row r="134" spans="1:12" ht="16.5" customHeight="1">
      <c r="A134" s="184" t="s">
        <v>334</v>
      </c>
      <c r="B134" s="5"/>
      <c r="C134" s="5"/>
      <c r="D134" s="5"/>
      <c r="E134" s="5"/>
      <c r="F134" s="5"/>
      <c r="G134" s="5"/>
      <c r="H134" s="89">
        <f>'[1]BTHKLDTXDCB'!AG30+'[1]BTHKLDTXDCB'!AG244</f>
        <v>16288760264</v>
      </c>
      <c r="I134" s="89"/>
      <c r="J134" s="159"/>
      <c r="K134" s="89">
        <f>'[1]BTHKLDTXDCB'!E30+'[1]BTHKLDTXDCB'!E244</f>
        <v>2026999311</v>
      </c>
      <c r="L134" s="5"/>
    </row>
    <row r="135" spans="1:12" ht="16.5" customHeight="1">
      <c r="A135" s="184" t="s">
        <v>335</v>
      </c>
      <c r="B135" s="5"/>
      <c r="C135" s="5"/>
      <c r="D135" s="5"/>
      <c r="E135" s="5"/>
      <c r="F135" s="5"/>
      <c r="G135" s="5"/>
      <c r="H135" s="89">
        <f>'[1]BTHKLDTXDCB'!AG264+'[1]BTHKLDTXDCB'!AG268+'[1]BTHKLDTXDCB'!AG376+'[1]BTHKLDTXDCB'!AG382</f>
        <v>9986104115</v>
      </c>
      <c r="I135" s="89"/>
      <c r="J135" s="159"/>
      <c r="K135" s="89">
        <f>'[1]BTHKLDTXDCB'!E264+'[1]BTHKLDTXDCB'!E268+'[1]BTHKLDTXDCB'!E376+'[1]BTHKLDTXDCB'!E382</f>
        <v>8345574260</v>
      </c>
      <c r="L135" s="5"/>
    </row>
    <row r="136" spans="1:12" ht="16.5" customHeight="1">
      <c r="A136" s="184" t="s">
        <v>336</v>
      </c>
      <c r="B136" s="5"/>
      <c r="C136" s="5"/>
      <c r="D136" s="5"/>
      <c r="E136" s="5"/>
      <c r="F136" s="5"/>
      <c r="G136" s="5"/>
      <c r="H136" s="89">
        <f>'[1]BTHKLDTXDCB'!AG266+'[1]BTHKLDTXDCB'!AG359+'[1]BTHKLDTXDCB'!AG360+'[1]BTHKLDTXDCB'!AG365+'[1]BTHKLDTXDCB'!AG367+'[1]BTHKLDTXDCB'!AG370</f>
        <v>2462728851</v>
      </c>
      <c r="I136" s="89"/>
      <c r="J136" s="159"/>
      <c r="K136" s="89">
        <f>'[1]BTHKLDTXDCB'!E266+'[1]BTHKLDTXDCB'!E359+'[1]BTHKLDTXDCB'!E360+'[1]BTHKLDTXDCB'!E365+'[1]BTHKLDTXDCB'!E367+'[1]BTHKLDTXDCB'!E370</f>
        <v>1675502305</v>
      </c>
      <c r="L136" s="5"/>
    </row>
    <row r="137" spans="1:12" ht="16.5" customHeight="1">
      <c r="A137" s="166" t="s">
        <v>337</v>
      </c>
      <c r="B137" s="5"/>
      <c r="C137" s="5"/>
      <c r="D137" s="5"/>
      <c r="E137" s="5"/>
      <c r="F137" s="5"/>
      <c r="G137" s="5"/>
      <c r="H137" s="89">
        <f>'[1]BTHKLDTXDCB'!AG398</f>
        <v>4545455</v>
      </c>
      <c r="I137" s="89"/>
      <c r="J137" s="159"/>
      <c r="K137" s="89">
        <f>'[1]BTHKLDTXDCB'!E398</f>
        <v>4545455</v>
      </c>
      <c r="L137" s="5"/>
    </row>
    <row r="138" spans="1:12" ht="16.5" customHeight="1">
      <c r="A138" s="166" t="s">
        <v>338</v>
      </c>
      <c r="B138" s="5"/>
      <c r="C138" s="5"/>
      <c r="D138" s="5"/>
      <c r="E138" s="5"/>
      <c r="F138" s="5"/>
      <c r="G138" s="5"/>
      <c r="H138" s="89">
        <f>'[1]BTHKLDTXDCB'!AG384</f>
        <v>2512973999</v>
      </c>
      <c r="I138" s="89"/>
      <c r="J138" s="159"/>
      <c r="K138" s="89">
        <f>'[1]BTHKLDTXDCB'!E384</f>
        <v>1047507389</v>
      </c>
      <c r="L138" s="5"/>
    </row>
    <row r="139" spans="1:12" ht="16.5" customHeight="1">
      <c r="A139" s="178" t="s">
        <v>214</v>
      </c>
      <c r="B139" s="5"/>
      <c r="C139" s="5"/>
      <c r="D139" s="5"/>
      <c r="E139" s="5"/>
      <c r="F139" s="5"/>
      <c r="G139" s="5"/>
      <c r="H139" s="89"/>
      <c r="I139" s="89"/>
      <c r="J139" s="159"/>
      <c r="L139" s="5"/>
    </row>
    <row r="140" spans="1:12" s="157" customFormat="1" ht="22.5" customHeight="1">
      <c r="A140" s="147" t="s">
        <v>339</v>
      </c>
      <c r="B140" s="153"/>
      <c r="C140" s="153"/>
      <c r="D140" s="153"/>
      <c r="E140" s="153"/>
      <c r="F140" s="153"/>
      <c r="G140" s="153"/>
      <c r="H140" s="154" t="str">
        <f>$H$3</f>
        <v>Cuối kỳ</v>
      </c>
      <c r="I140" s="154"/>
      <c r="J140" s="155"/>
      <c r="K140" s="156" t="str">
        <f>$K$3</f>
        <v>Đầu kỳ</v>
      </c>
      <c r="L140" s="153"/>
    </row>
    <row r="141" spans="1:12" s="157" customFormat="1" ht="22.5" customHeight="1">
      <c r="A141" s="185" t="s">
        <v>256</v>
      </c>
      <c r="B141" s="153"/>
      <c r="C141" s="153"/>
      <c r="D141" s="153"/>
      <c r="E141" s="153"/>
      <c r="F141" s="153"/>
      <c r="G141" s="153"/>
      <c r="H141" s="149">
        <f>SUM(H142:H145)</f>
        <v>0</v>
      </c>
      <c r="I141" s="154"/>
      <c r="J141" s="155"/>
      <c r="K141" s="150">
        <f>SUM(K142:K145)</f>
        <v>2950534415</v>
      </c>
      <c r="L141" s="153"/>
    </row>
    <row r="142" spans="1:12" s="188" customFormat="1" ht="22.5" customHeight="1">
      <c r="A142" s="186" t="s">
        <v>340</v>
      </c>
      <c r="B142" s="187"/>
      <c r="C142" s="187"/>
      <c r="D142" s="187"/>
      <c r="E142" s="187"/>
      <c r="F142" s="187"/>
      <c r="G142" s="187"/>
      <c r="H142" s="89">
        <v>0</v>
      </c>
      <c r="I142" s="89"/>
      <c r="J142" s="159"/>
      <c r="K142" s="159">
        <v>0</v>
      </c>
      <c r="L142" s="187"/>
    </row>
    <row r="143" spans="1:12" s="188" customFormat="1" ht="22.5" customHeight="1">
      <c r="A143" s="186" t="s">
        <v>341</v>
      </c>
      <c r="B143" s="187"/>
      <c r="C143" s="187"/>
      <c r="D143" s="187"/>
      <c r="E143" s="187"/>
      <c r="F143" s="187"/>
      <c r="G143" s="187"/>
      <c r="H143" s="89">
        <f>'[1]BCDPS'!G152</f>
        <v>0</v>
      </c>
      <c r="I143" s="89"/>
      <c r="J143" s="159"/>
      <c r="K143" s="159">
        <v>1455877809</v>
      </c>
      <c r="L143" s="187"/>
    </row>
    <row r="144" spans="1:12" s="188" customFormat="1" ht="22.5" customHeight="1">
      <c r="A144" s="186" t="s">
        <v>342</v>
      </c>
      <c r="B144" s="187"/>
      <c r="C144" s="187"/>
      <c r="D144" s="187"/>
      <c r="E144" s="187"/>
      <c r="F144" s="187"/>
      <c r="G144" s="187"/>
      <c r="H144" s="89">
        <v>0</v>
      </c>
      <c r="I144" s="89"/>
      <c r="J144" s="159"/>
      <c r="K144" s="159"/>
      <c r="L144" s="187"/>
    </row>
    <row r="145" spans="1:12" s="188" customFormat="1" ht="22.5" customHeight="1">
      <c r="A145" s="186" t="s">
        <v>343</v>
      </c>
      <c r="B145" s="187"/>
      <c r="C145" s="187"/>
      <c r="D145" s="187"/>
      <c r="E145" s="187"/>
      <c r="F145" s="187"/>
      <c r="G145" s="187"/>
      <c r="H145" s="89"/>
      <c r="I145" s="89"/>
      <c r="J145" s="159"/>
      <c r="K145" s="159">
        <v>1494656606</v>
      </c>
      <c r="L145" s="187"/>
    </row>
    <row r="146" spans="1:12" s="188" customFormat="1" ht="22.5" customHeight="1">
      <c r="A146" s="186" t="s">
        <v>264</v>
      </c>
      <c r="B146" s="187"/>
      <c r="C146" s="187"/>
      <c r="D146" s="187"/>
      <c r="E146" s="187"/>
      <c r="F146" s="187"/>
      <c r="G146" s="187"/>
      <c r="H146" s="89"/>
      <c r="I146" s="89"/>
      <c r="J146" s="159"/>
      <c r="K146" s="159"/>
      <c r="L146" s="187"/>
    </row>
    <row r="147" spans="1:12" s="188" customFormat="1" ht="22.5" customHeight="1">
      <c r="A147" s="189" t="s">
        <v>344</v>
      </c>
      <c r="B147" s="187"/>
      <c r="C147" s="187"/>
      <c r="D147" s="187"/>
      <c r="E147" s="187"/>
      <c r="F147" s="187"/>
      <c r="G147" s="187"/>
      <c r="H147" s="89"/>
      <c r="I147" s="89"/>
      <c r="J147" s="159"/>
      <c r="K147" s="159">
        <v>172747890</v>
      </c>
      <c r="L147" s="187"/>
    </row>
    <row r="148" spans="1:12" s="188" customFormat="1" ht="22.5" customHeight="1">
      <c r="A148" s="189" t="s">
        <v>345</v>
      </c>
      <c r="B148" s="187"/>
      <c r="C148" s="187"/>
      <c r="D148" s="187"/>
      <c r="E148" s="187"/>
      <c r="F148" s="187"/>
      <c r="G148" s="187"/>
      <c r="H148" s="89"/>
      <c r="I148" s="89"/>
      <c r="J148" s="159"/>
      <c r="K148" s="159">
        <v>584281689</v>
      </c>
      <c r="L148" s="187"/>
    </row>
    <row r="149" spans="1:12" s="188" customFormat="1" ht="22.5" customHeight="1">
      <c r="A149" s="189" t="s">
        <v>346</v>
      </c>
      <c r="B149" s="187"/>
      <c r="C149" s="187"/>
      <c r="D149" s="187"/>
      <c r="E149" s="187"/>
      <c r="F149" s="187"/>
      <c r="G149" s="187"/>
      <c r="H149" s="89"/>
      <c r="I149" s="89"/>
      <c r="J149" s="159"/>
      <c r="K149" s="159">
        <v>608422262</v>
      </c>
      <c r="L149" s="187"/>
    </row>
    <row r="150" spans="1:12" s="188" customFormat="1" ht="22.5" customHeight="1">
      <c r="A150" s="189" t="s">
        <v>347</v>
      </c>
      <c r="B150" s="187"/>
      <c r="C150" s="187"/>
      <c r="D150" s="187"/>
      <c r="E150" s="187"/>
      <c r="F150" s="187"/>
      <c r="G150" s="187"/>
      <c r="H150" s="89"/>
      <c r="I150" s="89"/>
      <c r="J150" s="159"/>
      <c r="K150" s="159">
        <v>129204765</v>
      </c>
      <c r="L150" s="187"/>
    </row>
    <row r="151" spans="1:12" s="188" customFormat="1" ht="22.5" customHeight="1">
      <c r="A151" s="185" t="s">
        <v>348</v>
      </c>
      <c r="B151" s="153"/>
      <c r="C151" s="187"/>
      <c r="D151" s="187"/>
      <c r="E151" s="187"/>
      <c r="F151" s="187"/>
      <c r="G151" s="187"/>
      <c r="H151" s="149">
        <f>SUM(H152:H154)</f>
        <v>7216505384</v>
      </c>
      <c r="I151" s="149">
        <f>SUM(I152:I154)</f>
        <v>0</v>
      </c>
      <c r="J151" s="150"/>
      <c r="K151" s="150">
        <f>SUM(K152:K154)</f>
        <v>6564462762</v>
      </c>
      <c r="L151" s="187"/>
    </row>
    <row r="152" spans="1:12" s="188" customFormat="1" ht="22.5" customHeight="1">
      <c r="A152" s="186" t="s">
        <v>341</v>
      </c>
      <c r="B152" s="187"/>
      <c r="C152" s="187"/>
      <c r="D152" s="187"/>
      <c r="E152" s="187"/>
      <c r="F152" s="187"/>
      <c r="G152" s="187"/>
      <c r="H152" s="89">
        <v>1879351131</v>
      </c>
      <c r="I152" s="89"/>
      <c r="J152" s="159"/>
      <c r="K152" s="159">
        <v>3429528987</v>
      </c>
      <c r="L152" s="187"/>
    </row>
    <row r="153" spans="1:12" s="188" customFormat="1" ht="22.5" customHeight="1">
      <c r="A153" s="186" t="s">
        <v>349</v>
      </c>
      <c r="B153" s="187"/>
      <c r="C153" s="187"/>
      <c r="D153" s="187"/>
      <c r="E153" s="187"/>
      <c r="F153" s="187"/>
      <c r="G153" s="187"/>
      <c r="H153" s="89">
        <v>143680225</v>
      </c>
      <c r="I153" s="89"/>
      <c r="J153" s="159"/>
      <c r="K153" s="159">
        <v>236605424</v>
      </c>
      <c r="L153" s="187"/>
    </row>
    <row r="154" spans="1:12" s="188" customFormat="1" ht="22.5" customHeight="1">
      <c r="A154" s="186" t="s">
        <v>343</v>
      </c>
      <c r="B154" s="187"/>
      <c r="C154" s="187"/>
      <c r="D154" s="187"/>
      <c r="E154" s="187"/>
      <c r="F154" s="187"/>
      <c r="G154" s="187"/>
      <c r="H154" s="89">
        <v>5193474028</v>
      </c>
      <c r="I154" s="89"/>
      <c r="J154" s="159"/>
      <c r="K154" s="159">
        <v>2898328351</v>
      </c>
      <c r="L154" s="187"/>
    </row>
    <row r="155" spans="1:12" s="188" customFormat="1" ht="22.5" customHeight="1">
      <c r="A155" s="186" t="s">
        <v>264</v>
      </c>
      <c r="B155" s="187"/>
      <c r="C155" s="187"/>
      <c r="D155" s="187"/>
      <c r="E155" s="187"/>
      <c r="F155" s="187"/>
      <c r="G155" s="187"/>
      <c r="H155" s="89"/>
      <c r="I155" s="89"/>
      <c r="J155" s="159"/>
      <c r="K155" s="159"/>
      <c r="L155" s="187"/>
    </row>
    <row r="156" spans="1:12" s="188" customFormat="1" ht="22.5" customHeight="1">
      <c r="A156" s="189" t="s">
        <v>350</v>
      </c>
      <c r="B156" s="187"/>
      <c r="C156" s="187"/>
      <c r="D156" s="187"/>
      <c r="E156" s="187"/>
      <c r="F156" s="187"/>
      <c r="G156" s="187"/>
      <c r="H156" s="89">
        <v>3104239001</v>
      </c>
      <c r="I156" s="89"/>
      <c r="J156" s="159"/>
      <c r="K156" s="159">
        <v>2811397001</v>
      </c>
      <c r="L156" s="187"/>
    </row>
    <row r="157" spans="1:12" s="188" customFormat="1" ht="22.5" customHeight="1">
      <c r="A157" s="189" t="s">
        <v>351</v>
      </c>
      <c r="B157" s="187"/>
      <c r="C157" s="187"/>
      <c r="D157" s="187"/>
      <c r="E157" s="187"/>
      <c r="F157" s="187"/>
      <c r="G157" s="187"/>
      <c r="H157" s="89">
        <v>1456362292</v>
      </c>
      <c r="I157" s="89"/>
      <c r="J157" s="159"/>
      <c r="K157" s="159">
        <v>62838250</v>
      </c>
      <c r="L157" s="187"/>
    </row>
    <row r="158" spans="1:12" s="188" customFormat="1" ht="22.5" customHeight="1">
      <c r="A158" s="189" t="s">
        <v>352</v>
      </c>
      <c r="B158" s="187"/>
      <c r="C158" s="187"/>
      <c r="D158" s="187"/>
      <c r="E158" s="187"/>
      <c r="F158" s="187"/>
      <c r="G158" s="187"/>
      <c r="H158" s="89">
        <v>248404488</v>
      </c>
      <c r="I158" s="89"/>
      <c r="J158" s="159"/>
      <c r="K158" s="159"/>
      <c r="L158" s="187"/>
    </row>
    <row r="159" spans="1:12" s="188" customFormat="1" ht="22.5" customHeight="1">
      <c r="A159" s="186" t="s">
        <v>353</v>
      </c>
      <c r="B159" s="187"/>
      <c r="C159" s="187"/>
      <c r="D159" s="187"/>
      <c r="E159" s="187"/>
      <c r="F159" s="187"/>
      <c r="G159" s="187"/>
      <c r="H159" s="89">
        <v>74545455</v>
      </c>
      <c r="I159" s="89"/>
      <c r="J159" s="159"/>
      <c r="K159" s="159"/>
      <c r="L159" s="187"/>
    </row>
    <row r="160" spans="1:12" s="188" customFormat="1" ht="22.5" customHeight="1">
      <c r="A160" s="189" t="s">
        <v>354</v>
      </c>
      <c r="B160" s="187"/>
      <c r="C160" s="187"/>
      <c r="D160" s="187"/>
      <c r="E160" s="187"/>
      <c r="F160" s="187"/>
      <c r="G160" s="187"/>
      <c r="H160" s="89">
        <v>212106000</v>
      </c>
      <c r="I160" s="89"/>
      <c r="J160" s="159"/>
      <c r="K160" s="159"/>
      <c r="L160" s="187"/>
    </row>
    <row r="161" spans="1:12" s="188" customFormat="1" ht="22.5" customHeight="1">
      <c r="A161" s="189" t="s">
        <v>355</v>
      </c>
      <c r="B161" s="187"/>
      <c r="C161" s="187"/>
      <c r="D161" s="187"/>
      <c r="E161" s="187"/>
      <c r="F161" s="187"/>
      <c r="G161" s="187"/>
      <c r="H161" s="89">
        <v>70000000</v>
      </c>
      <c r="I161" s="89"/>
      <c r="J161" s="159"/>
      <c r="K161" s="159"/>
      <c r="L161" s="187"/>
    </row>
    <row r="162" spans="1:12" s="188" customFormat="1" ht="22.5" customHeight="1">
      <c r="A162" s="186" t="s">
        <v>356</v>
      </c>
      <c r="B162" s="187"/>
      <c r="C162" s="187"/>
      <c r="D162" s="187"/>
      <c r="E162" s="187"/>
      <c r="F162" s="187"/>
      <c r="G162" s="187"/>
      <c r="H162" s="89">
        <v>27816792</v>
      </c>
      <c r="I162" s="89"/>
      <c r="J162" s="159"/>
      <c r="K162" s="159">
        <v>24093100</v>
      </c>
      <c r="L162" s="187"/>
    </row>
    <row r="163" spans="1:12" s="188" customFormat="1" ht="22.5" customHeight="1">
      <c r="A163" s="178" t="s">
        <v>214</v>
      </c>
      <c r="B163" s="148"/>
      <c r="C163" s="148"/>
      <c r="D163" s="148"/>
      <c r="E163" s="148"/>
      <c r="F163" s="148"/>
      <c r="G163" s="148"/>
      <c r="H163" s="149">
        <f>H141+H151</f>
        <v>7216505384</v>
      </c>
      <c r="I163" s="149"/>
      <c r="J163" s="150"/>
      <c r="K163" s="150">
        <f>K141+K151</f>
        <v>9514997177</v>
      </c>
      <c r="L163" s="187"/>
    </row>
    <row r="164" spans="1:12" s="188" customFormat="1" ht="22.5" customHeight="1">
      <c r="A164" s="190" t="s">
        <v>357</v>
      </c>
      <c r="B164" s="191"/>
      <c r="C164" s="191"/>
      <c r="D164" s="187"/>
      <c r="E164" s="187"/>
      <c r="F164" s="187"/>
      <c r="G164" s="187"/>
      <c r="H164" s="154" t="str">
        <f>$H$3</f>
        <v>Cuối kỳ</v>
      </c>
      <c r="I164" s="154"/>
      <c r="J164" s="155"/>
      <c r="K164" s="156" t="str">
        <f>$K$3</f>
        <v>Đầu kỳ</v>
      </c>
      <c r="L164" s="187"/>
    </row>
    <row r="165" spans="1:12" s="188" customFormat="1" ht="22.5" customHeight="1">
      <c r="A165" s="187" t="s">
        <v>256</v>
      </c>
      <c r="B165" s="187"/>
      <c r="C165" s="187"/>
      <c r="D165" s="187"/>
      <c r="E165" s="187"/>
      <c r="F165" s="187"/>
      <c r="G165" s="187"/>
      <c r="H165" s="89"/>
      <c r="I165" s="89"/>
      <c r="J165" s="159"/>
      <c r="K165" s="159"/>
      <c r="L165" s="187"/>
    </row>
    <row r="166" spans="1:12" s="188" customFormat="1" ht="22.5" customHeight="1">
      <c r="A166" s="186" t="s">
        <v>348</v>
      </c>
      <c r="B166" s="187"/>
      <c r="C166" s="187"/>
      <c r="D166" s="187"/>
      <c r="E166" s="187"/>
      <c r="F166" s="187"/>
      <c r="G166" s="187"/>
      <c r="H166" s="89"/>
      <c r="I166" s="89"/>
      <c r="J166" s="159"/>
      <c r="K166" s="159"/>
      <c r="L166" s="187"/>
    </row>
    <row r="167" spans="1:12" s="194" customFormat="1" ht="22.5" customHeight="1">
      <c r="A167" s="178" t="s">
        <v>214</v>
      </c>
      <c r="B167" s="191"/>
      <c r="C167" s="191"/>
      <c r="D167" s="191"/>
      <c r="E167" s="191"/>
      <c r="F167" s="191"/>
      <c r="G167" s="191"/>
      <c r="H167" s="192">
        <f>SUM(H165:H166)</f>
        <v>0</v>
      </c>
      <c r="I167" s="192"/>
      <c r="J167" s="193"/>
      <c r="K167" s="193">
        <f>SUM(K165:K166)</f>
        <v>0</v>
      </c>
      <c r="L167" s="191"/>
    </row>
    <row r="168" spans="1:12" s="196" customFormat="1" ht="22.5" customHeight="1">
      <c r="A168" s="191" t="s">
        <v>358</v>
      </c>
      <c r="B168" s="195"/>
      <c r="C168" s="195"/>
      <c r="D168" s="195"/>
      <c r="E168" s="195"/>
      <c r="F168" s="195"/>
      <c r="G168" s="195"/>
      <c r="H168" s="179" t="str">
        <f>$H$3</f>
        <v>Cuối kỳ</v>
      </c>
      <c r="I168" s="455" t="s">
        <v>359</v>
      </c>
      <c r="J168" s="455"/>
      <c r="K168" s="181" t="str">
        <f>$K$3</f>
        <v>Đầu kỳ</v>
      </c>
      <c r="L168" s="195"/>
    </row>
    <row r="169" spans="1:12" s="196" customFormat="1" ht="39" customHeight="1">
      <c r="A169" s="191"/>
      <c r="B169" s="195"/>
      <c r="C169" s="195"/>
      <c r="D169" s="195"/>
      <c r="E169" s="195"/>
      <c r="F169" s="195"/>
      <c r="G169" s="197" t="s">
        <v>255</v>
      </c>
      <c r="H169" s="197" t="s">
        <v>360</v>
      </c>
      <c r="I169" s="197" t="s">
        <v>361</v>
      </c>
      <c r="J169" s="198" t="s">
        <v>362</v>
      </c>
      <c r="K169" s="198" t="s">
        <v>255</v>
      </c>
      <c r="L169" s="197" t="s">
        <v>360</v>
      </c>
    </row>
    <row r="170" spans="1:12" s="188" customFormat="1" ht="22.5" customHeight="1">
      <c r="A170" s="187" t="s">
        <v>363</v>
      </c>
      <c r="B170" s="187"/>
      <c r="C170" s="187"/>
      <c r="D170" s="187"/>
      <c r="E170" s="187"/>
      <c r="F170" s="187"/>
      <c r="G170" s="89">
        <f aca="true" t="shared" si="0" ref="G170:L170">G171+G172+G173</f>
        <v>41930907573</v>
      </c>
      <c r="H170" s="89">
        <f t="shared" si="0"/>
        <v>41930907573</v>
      </c>
      <c r="I170" s="89">
        <f t="shared" si="0"/>
        <v>75840118963</v>
      </c>
      <c r="J170" s="89">
        <f t="shared" si="0"/>
        <v>54116255971</v>
      </c>
      <c r="K170" s="89">
        <f t="shared" si="0"/>
        <v>20207044581</v>
      </c>
      <c r="L170" s="89">
        <f t="shared" si="0"/>
        <v>20207044581</v>
      </c>
    </row>
    <row r="171" spans="1:12" s="188" customFormat="1" ht="22.5" customHeight="1">
      <c r="A171" s="186" t="s">
        <v>364</v>
      </c>
      <c r="B171" s="187"/>
      <c r="C171" s="187"/>
      <c r="D171" s="187"/>
      <c r="E171" s="187"/>
      <c r="F171" s="187"/>
      <c r="G171" s="89">
        <f aca="true" t="shared" si="1" ref="G171:G177">K171+I171-J171</f>
        <v>26700145577</v>
      </c>
      <c r="H171" s="89">
        <f>G171</f>
        <v>26700145577</v>
      </c>
      <c r="I171" s="89">
        <v>60609356967</v>
      </c>
      <c r="J171" s="159">
        <v>46696327590</v>
      </c>
      <c r="K171" s="159">
        <v>12787116200</v>
      </c>
      <c r="L171" s="159">
        <v>12787116200</v>
      </c>
    </row>
    <row r="172" spans="1:12" s="188" customFormat="1" ht="22.5" customHeight="1">
      <c r="A172" s="186" t="s">
        <v>365</v>
      </c>
      <c r="B172" s="187"/>
      <c r="C172" s="187"/>
      <c r="D172" s="187"/>
      <c r="E172" s="187"/>
      <c r="F172" s="187"/>
      <c r="G172" s="89">
        <f t="shared" si="1"/>
        <v>0</v>
      </c>
      <c r="H172" s="89">
        <f>G172</f>
        <v>0</v>
      </c>
      <c r="I172" s="89"/>
      <c r="J172" s="159">
        <v>7419928381</v>
      </c>
      <c r="K172" s="159">
        <v>7419928381</v>
      </c>
      <c r="L172" s="159">
        <v>7419928381</v>
      </c>
    </row>
    <row r="173" spans="1:12" s="188" customFormat="1" ht="22.5" customHeight="1">
      <c r="A173" s="186" t="s">
        <v>366</v>
      </c>
      <c r="B173" s="187"/>
      <c r="C173" s="187"/>
      <c r="D173" s="187"/>
      <c r="E173" s="187"/>
      <c r="F173" s="187"/>
      <c r="G173" s="89">
        <f t="shared" si="1"/>
        <v>15230761996</v>
      </c>
      <c r="H173" s="89">
        <f>G173</f>
        <v>15230761996</v>
      </c>
      <c r="I173" s="159">
        <v>15230761996</v>
      </c>
      <c r="J173" s="159"/>
      <c r="K173" s="159"/>
      <c r="L173" s="159"/>
    </row>
    <row r="174" spans="1:12" s="188" customFormat="1" ht="22.5" customHeight="1" hidden="1">
      <c r="A174" s="187" t="s">
        <v>367</v>
      </c>
      <c r="B174" s="187"/>
      <c r="C174" s="187"/>
      <c r="D174" s="187"/>
      <c r="E174" s="187"/>
      <c r="F174" s="187"/>
      <c r="G174" s="89">
        <f t="shared" si="1"/>
        <v>0</v>
      </c>
      <c r="H174" s="89"/>
      <c r="I174" s="89"/>
      <c r="J174" s="159"/>
      <c r="K174" s="159"/>
      <c r="L174" s="159"/>
    </row>
    <row r="175" spans="1:12" s="188" customFormat="1" ht="22.5" customHeight="1" hidden="1">
      <c r="A175" s="187" t="s">
        <v>368</v>
      </c>
      <c r="B175" s="187"/>
      <c r="C175" s="187"/>
      <c r="D175" s="187"/>
      <c r="E175" s="187"/>
      <c r="F175" s="187"/>
      <c r="G175" s="89">
        <f t="shared" si="1"/>
        <v>0</v>
      </c>
      <c r="H175" s="89"/>
      <c r="I175" s="89"/>
      <c r="J175" s="159"/>
      <c r="K175" s="159"/>
      <c r="L175" s="159"/>
    </row>
    <row r="176" spans="1:12" s="188" customFormat="1" ht="22.5" customHeight="1" hidden="1">
      <c r="A176" s="187" t="s">
        <v>369</v>
      </c>
      <c r="B176" s="187"/>
      <c r="C176" s="187"/>
      <c r="D176" s="187"/>
      <c r="E176" s="187"/>
      <c r="F176" s="187"/>
      <c r="G176" s="89">
        <f t="shared" si="1"/>
        <v>0</v>
      </c>
      <c r="H176" s="89"/>
      <c r="I176" s="89"/>
      <c r="J176" s="159"/>
      <c r="K176" s="159"/>
      <c r="L176" s="159"/>
    </row>
    <row r="177" spans="1:12" s="188" customFormat="1" ht="22.5" customHeight="1" hidden="1">
      <c r="A177" s="187" t="s">
        <v>370</v>
      </c>
      <c r="B177" s="187"/>
      <c r="C177" s="187"/>
      <c r="D177" s="187"/>
      <c r="E177" s="187"/>
      <c r="F177" s="187"/>
      <c r="G177" s="89">
        <f t="shared" si="1"/>
        <v>0</v>
      </c>
      <c r="H177" s="89"/>
      <c r="I177" s="89"/>
      <c r="J177" s="159"/>
      <c r="K177" s="159"/>
      <c r="L177" s="159"/>
    </row>
    <row r="178" spans="1:12" s="188" customFormat="1" ht="22.5" customHeight="1">
      <c r="A178" s="186" t="s">
        <v>371</v>
      </c>
      <c r="B178" s="187"/>
      <c r="C178" s="187"/>
      <c r="D178" s="187"/>
      <c r="E178" s="187"/>
      <c r="F178" s="187"/>
      <c r="G178" s="89">
        <f aca="true" t="shared" si="2" ref="G178:L178">SUM(G179:G183)</f>
        <v>125771071404</v>
      </c>
      <c r="H178" s="89">
        <f t="shared" si="2"/>
        <v>125771071404</v>
      </c>
      <c r="I178" s="89">
        <f t="shared" si="2"/>
        <v>5696624900</v>
      </c>
      <c r="J178" s="159">
        <f t="shared" si="2"/>
        <v>8534112951</v>
      </c>
      <c r="K178" s="159">
        <f t="shared" si="2"/>
        <v>128608559455</v>
      </c>
      <c r="L178" s="159">
        <f t="shared" si="2"/>
        <v>128608559455</v>
      </c>
    </row>
    <row r="179" spans="1:12" s="188" customFormat="1" ht="22.5" customHeight="1">
      <c r="A179" s="186" t="s">
        <v>372</v>
      </c>
      <c r="B179" s="187"/>
      <c r="C179" s="187"/>
      <c r="D179" s="187"/>
      <c r="E179" s="187"/>
      <c r="F179" s="187"/>
      <c r="G179" s="89">
        <f>K179+I179-J179</f>
        <v>24443722280</v>
      </c>
      <c r="H179" s="89">
        <f>G179</f>
        <v>24443722280</v>
      </c>
      <c r="I179" s="89">
        <v>1100000000</v>
      </c>
      <c r="J179" s="159">
        <v>560000000</v>
      </c>
      <c r="K179" s="159">
        <v>23903722280</v>
      </c>
      <c r="L179" s="159">
        <v>23903722280</v>
      </c>
    </row>
    <row r="180" spans="1:12" s="188" customFormat="1" ht="22.5" customHeight="1">
      <c r="A180" s="186" t="s">
        <v>373</v>
      </c>
      <c r="B180" s="187"/>
      <c r="C180" s="187"/>
      <c r="D180" s="187"/>
      <c r="E180" s="187"/>
      <c r="F180" s="187"/>
      <c r="G180" s="89">
        <f>K180+I180-J180</f>
        <v>13987624900</v>
      </c>
      <c r="H180" s="89">
        <f>G180</f>
        <v>13987624900</v>
      </c>
      <c r="I180" s="89">
        <v>4596624900</v>
      </c>
      <c r="J180" s="159"/>
      <c r="K180" s="159">
        <v>9391000000</v>
      </c>
      <c r="L180" s="159">
        <v>9391000000</v>
      </c>
    </row>
    <row r="181" spans="1:12" s="188" customFormat="1" ht="22.5" customHeight="1">
      <c r="A181" s="186" t="s">
        <v>374</v>
      </c>
      <c r="B181" s="187"/>
      <c r="C181" s="187"/>
      <c r="D181" s="187"/>
      <c r="E181" s="187"/>
      <c r="F181" s="187"/>
      <c r="G181" s="89">
        <f>K181+I181-J181</f>
        <v>14143581366</v>
      </c>
      <c r="H181" s="89">
        <f>G181</f>
        <v>14143581366</v>
      </c>
      <c r="I181" s="89"/>
      <c r="J181" s="159">
        <v>1010255809</v>
      </c>
      <c r="K181" s="159">
        <v>15153837175</v>
      </c>
      <c r="L181" s="159">
        <v>15153837175</v>
      </c>
    </row>
    <row r="182" spans="1:12" s="188" customFormat="1" ht="22.5" customHeight="1">
      <c r="A182" s="186" t="s">
        <v>375</v>
      </c>
      <c r="B182" s="187"/>
      <c r="C182" s="187"/>
      <c r="D182" s="187"/>
      <c r="E182" s="187"/>
      <c r="F182" s="187"/>
      <c r="G182" s="89">
        <f>K182+I182-J182</f>
        <v>1350000000</v>
      </c>
      <c r="H182" s="89">
        <f>G182</f>
        <v>1350000000</v>
      </c>
      <c r="I182" s="89"/>
      <c r="J182" s="159">
        <v>420000000</v>
      </c>
      <c r="K182" s="159">
        <v>1770000000</v>
      </c>
      <c r="L182" s="159">
        <v>1770000000</v>
      </c>
    </row>
    <row r="183" spans="1:12" s="188" customFormat="1" ht="22.5" customHeight="1">
      <c r="A183" s="186" t="s">
        <v>376</v>
      </c>
      <c r="B183" s="187"/>
      <c r="C183" s="187"/>
      <c r="D183" s="187"/>
      <c r="E183" s="187"/>
      <c r="F183" s="187"/>
      <c r="G183" s="89">
        <f>K183+I183-J183</f>
        <v>71846142858</v>
      </c>
      <c r="H183" s="89">
        <f>G183</f>
        <v>71846142858</v>
      </c>
      <c r="I183" s="89"/>
      <c r="J183" s="159">
        <v>6543857142</v>
      </c>
      <c r="K183" s="159">
        <v>78390000000</v>
      </c>
      <c r="L183" s="159">
        <v>78390000000</v>
      </c>
    </row>
    <row r="184" spans="1:12" s="194" customFormat="1" ht="22.5" customHeight="1">
      <c r="A184" s="178" t="s">
        <v>214</v>
      </c>
      <c r="B184" s="191"/>
      <c r="C184" s="191"/>
      <c r="D184" s="191"/>
      <c r="E184" s="191"/>
      <c r="F184" s="191"/>
      <c r="G184" s="199">
        <f aca="true" t="shared" si="3" ref="G184:L184">G170+G178</f>
        <v>167701978977</v>
      </c>
      <c r="H184" s="199">
        <f t="shared" si="3"/>
        <v>167701978977</v>
      </c>
      <c r="I184" s="199">
        <f t="shared" si="3"/>
        <v>81536743863</v>
      </c>
      <c r="J184" s="200">
        <f t="shared" si="3"/>
        <v>62650368922</v>
      </c>
      <c r="K184" s="200">
        <f t="shared" si="3"/>
        <v>148815604036</v>
      </c>
      <c r="L184" s="199">
        <f t="shared" si="3"/>
        <v>148815604036</v>
      </c>
    </row>
    <row r="185" spans="1:12" s="194" customFormat="1" ht="22.5" customHeight="1">
      <c r="A185" s="182" t="s">
        <v>377</v>
      </c>
      <c r="B185" s="191"/>
      <c r="C185" s="191"/>
      <c r="D185" s="191"/>
      <c r="E185" s="191"/>
      <c r="F185" s="191"/>
      <c r="G185" s="191"/>
      <c r="H185" s="199"/>
      <c r="I185" s="199"/>
      <c r="J185" s="200"/>
      <c r="K185" s="200"/>
      <c r="L185" s="191"/>
    </row>
    <row r="186" spans="1:12" s="194" customFormat="1" ht="22.5" customHeight="1">
      <c r="A186" s="456" t="s">
        <v>378</v>
      </c>
      <c r="B186" s="456"/>
      <c r="C186" s="457" t="s">
        <v>379</v>
      </c>
      <c r="D186" s="457"/>
      <c r="E186" s="457"/>
      <c r="F186" s="457"/>
      <c r="G186" s="457" t="s">
        <v>380</v>
      </c>
      <c r="H186" s="457"/>
      <c r="I186" s="457"/>
      <c r="J186" s="457"/>
      <c r="K186" s="457"/>
      <c r="L186" s="191"/>
    </row>
    <row r="187" spans="1:12" s="194" customFormat="1" ht="22.5" customHeight="1">
      <c r="A187" s="456"/>
      <c r="B187" s="456"/>
      <c r="C187" s="456" t="s">
        <v>381</v>
      </c>
      <c r="D187" s="456" t="s">
        <v>382</v>
      </c>
      <c r="E187" s="456" t="s">
        <v>383</v>
      </c>
      <c r="F187" s="456"/>
      <c r="G187" s="456" t="s">
        <v>384</v>
      </c>
      <c r="H187" s="456"/>
      <c r="I187" s="456" t="s">
        <v>382</v>
      </c>
      <c r="J187" s="456"/>
      <c r="K187" s="458" t="s">
        <v>383</v>
      </c>
      <c r="L187" s="191"/>
    </row>
    <row r="188" spans="1:12" s="194" customFormat="1" ht="22.5" customHeight="1">
      <c r="A188" s="456"/>
      <c r="B188" s="456"/>
      <c r="C188" s="456"/>
      <c r="D188" s="456"/>
      <c r="E188" s="456"/>
      <c r="F188" s="456"/>
      <c r="G188" s="456"/>
      <c r="H188" s="456"/>
      <c r="I188" s="456"/>
      <c r="J188" s="456"/>
      <c r="K188" s="458"/>
      <c r="L188" s="191"/>
    </row>
    <row r="189" spans="1:12" s="194" customFormat="1" ht="22.5" customHeight="1">
      <c r="A189" s="459" t="s">
        <v>385</v>
      </c>
      <c r="B189" s="459"/>
      <c r="C189" s="201"/>
      <c r="D189" s="201"/>
      <c r="E189" s="460"/>
      <c r="F189" s="460"/>
      <c r="G189" s="460"/>
      <c r="H189" s="460"/>
      <c r="I189" s="460"/>
      <c r="J189" s="460"/>
      <c r="K189" s="202"/>
      <c r="L189" s="191"/>
    </row>
    <row r="190" spans="1:12" s="194" customFormat="1" ht="22.5" customHeight="1">
      <c r="A190" s="461" t="s">
        <v>386</v>
      </c>
      <c r="B190" s="461"/>
      <c r="C190" s="203"/>
      <c r="D190" s="203"/>
      <c r="E190" s="462"/>
      <c r="F190" s="462"/>
      <c r="G190" s="462"/>
      <c r="H190" s="462"/>
      <c r="I190" s="462"/>
      <c r="J190" s="462"/>
      <c r="K190" s="204"/>
      <c r="L190" s="191"/>
    </row>
    <row r="191" spans="1:12" s="194" customFormat="1" ht="22.5" customHeight="1">
      <c r="A191" s="463" t="s">
        <v>387</v>
      </c>
      <c r="B191" s="463"/>
      <c r="C191" s="205"/>
      <c r="D191" s="205"/>
      <c r="E191" s="464"/>
      <c r="F191" s="464"/>
      <c r="G191" s="464"/>
      <c r="H191" s="464"/>
      <c r="I191" s="464"/>
      <c r="J191" s="464"/>
      <c r="K191" s="206"/>
      <c r="L191" s="191"/>
    </row>
    <row r="192" spans="1:12" s="194" customFormat="1" ht="22.5" customHeight="1">
      <c r="A192" s="187" t="s">
        <v>388</v>
      </c>
      <c r="B192" s="191"/>
      <c r="C192" s="191"/>
      <c r="D192" s="191"/>
      <c r="E192" s="191"/>
      <c r="F192" s="191"/>
      <c r="G192" s="191"/>
      <c r="H192" s="154" t="str">
        <f>$H$3</f>
        <v>Cuối kỳ</v>
      </c>
      <c r="I192" s="154"/>
      <c r="J192" s="155"/>
      <c r="K192" s="156" t="str">
        <f>$K$3</f>
        <v>Đầu kỳ</v>
      </c>
      <c r="L192" s="191"/>
    </row>
    <row r="193" spans="1:12" s="194" customFormat="1" ht="22.5" customHeight="1">
      <c r="A193" s="191"/>
      <c r="B193" s="191"/>
      <c r="C193" s="191"/>
      <c r="D193" s="191"/>
      <c r="E193" s="191"/>
      <c r="F193" s="191"/>
      <c r="G193" s="191"/>
      <c r="H193" s="207" t="s">
        <v>389</v>
      </c>
      <c r="I193" s="207" t="s">
        <v>390</v>
      </c>
      <c r="J193" s="208" t="s">
        <v>389</v>
      </c>
      <c r="K193" s="208" t="s">
        <v>390</v>
      </c>
      <c r="L193" s="191"/>
    </row>
    <row r="194" spans="1:12" s="194" customFormat="1" ht="22.5" customHeight="1">
      <c r="A194" s="187" t="s">
        <v>391</v>
      </c>
      <c r="B194" s="191"/>
      <c r="C194" s="191"/>
      <c r="D194" s="191"/>
      <c r="E194" s="191"/>
      <c r="F194" s="191"/>
      <c r="G194" s="191"/>
      <c r="H194" s="199"/>
      <c r="I194" s="199"/>
      <c r="J194" s="200"/>
      <c r="K194" s="200"/>
      <c r="L194" s="191"/>
    </row>
    <row r="195" spans="1:12" s="194" customFormat="1" ht="22.5" customHeight="1">
      <c r="A195" s="187" t="s">
        <v>392</v>
      </c>
      <c r="B195" s="191"/>
      <c r="C195" s="191"/>
      <c r="D195" s="191"/>
      <c r="E195" s="191"/>
      <c r="F195" s="191"/>
      <c r="G195" s="191"/>
      <c r="H195" s="199"/>
      <c r="I195" s="199"/>
      <c r="J195" s="200"/>
      <c r="K195" s="200"/>
      <c r="L195" s="191"/>
    </row>
    <row r="196" spans="1:12" s="194" customFormat="1" ht="22.5" customHeight="1">
      <c r="A196" s="187" t="s">
        <v>393</v>
      </c>
      <c r="B196" s="191"/>
      <c r="C196" s="191"/>
      <c r="D196" s="191"/>
      <c r="E196" s="191"/>
      <c r="F196" s="191"/>
      <c r="G196" s="191"/>
      <c r="H196" s="199"/>
      <c r="I196" s="199"/>
      <c r="J196" s="200"/>
      <c r="K196" s="200"/>
      <c r="L196" s="191"/>
    </row>
    <row r="197" spans="1:12" s="194" customFormat="1" ht="22.5" customHeight="1">
      <c r="A197" s="178" t="s">
        <v>214</v>
      </c>
      <c r="B197" s="191"/>
      <c r="C197" s="191"/>
      <c r="D197" s="191"/>
      <c r="E197" s="191"/>
      <c r="F197" s="191"/>
      <c r="G197" s="191"/>
      <c r="H197" s="199"/>
      <c r="I197" s="199"/>
      <c r="J197" s="200"/>
      <c r="K197" s="200"/>
      <c r="L197" s="191"/>
    </row>
    <row r="198" spans="1:12" s="194" customFormat="1" ht="22.5" customHeight="1">
      <c r="A198" s="173" t="s">
        <v>394</v>
      </c>
      <c r="B198" s="191"/>
      <c r="C198" s="191"/>
      <c r="D198" s="191"/>
      <c r="E198" s="191"/>
      <c r="F198" s="191"/>
      <c r="G198" s="191"/>
      <c r="H198" s="154" t="str">
        <f>$H$3</f>
        <v>Cuối kỳ</v>
      </c>
      <c r="I198" s="154"/>
      <c r="J198" s="155"/>
      <c r="K198" s="156" t="str">
        <f>$K$3</f>
        <v>Đầu kỳ</v>
      </c>
      <c r="L198" s="191"/>
    </row>
    <row r="199" spans="1:12" s="194" customFormat="1" ht="34.5" customHeight="1">
      <c r="A199" s="178"/>
      <c r="B199" s="191"/>
      <c r="C199" s="191"/>
      <c r="D199" s="191"/>
      <c r="E199" s="191"/>
      <c r="F199" s="191"/>
      <c r="G199" s="191"/>
      <c r="H199" s="197" t="s">
        <v>255</v>
      </c>
      <c r="I199" s="197" t="s">
        <v>360</v>
      </c>
      <c r="J199" s="198" t="s">
        <v>255</v>
      </c>
      <c r="K199" s="198" t="s">
        <v>360</v>
      </c>
      <c r="L199" s="191"/>
    </row>
    <row r="200" spans="1:14" s="194" customFormat="1" ht="22.5" customHeight="1">
      <c r="A200" s="182" t="s">
        <v>395</v>
      </c>
      <c r="B200" s="191"/>
      <c r="C200" s="191"/>
      <c r="D200" s="191"/>
      <c r="E200" s="191"/>
      <c r="F200" s="191"/>
      <c r="G200" s="191"/>
      <c r="H200" s="209">
        <v>6338471087</v>
      </c>
      <c r="I200" s="209">
        <f>H200</f>
        <v>6338471087</v>
      </c>
      <c r="J200" s="210">
        <f>SUM(J201:J215)</f>
        <v>4147456582</v>
      </c>
      <c r="K200" s="210">
        <f>SUM(K201:K215)</f>
        <v>4147456582</v>
      </c>
      <c r="L200" s="191"/>
      <c r="M200" s="211"/>
      <c r="N200" s="212"/>
    </row>
    <row r="201" spans="1:14" s="194" customFormat="1" ht="22.5" customHeight="1">
      <c r="A201" s="182" t="s">
        <v>396</v>
      </c>
      <c r="B201" s="191"/>
      <c r="C201" s="191"/>
      <c r="D201" s="191"/>
      <c r="E201" s="191"/>
      <c r="F201" s="191"/>
      <c r="G201" s="191"/>
      <c r="H201" s="199"/>
      <c r="I201" s="199"/>
      <c r="J201" s="210"/>
      <c r="K201" s="210"/>
      <c r="L201" s="191"/>
      <c r="M201" s="211"/>
      <c r="N201" s="212"/>
    </row>
    <row r="202" spans="1:14" s="194" customFormat="1" ht="22.5" customHeight="1">
      <c r="A202" s="213" t="s">
        <v>397</v>
      </c>
      <c r="B202" s="182"/>
      <c r="C202" s="191"/>
      <c r="D202" s="191"/>
      <c r="E202" s="191"/>
      <c r="F202" s="191"/>
      <c r="G202" s="191"/>
      <c r="H202" s="199"/>
      <c r="I202" s="199"/>
      <c r="J202" s="210">
        <v>402880200</v>
      </c>
      <c r="K202" s="210">
        <v>402880200</v>
      </c>
      <c r="L202" s="191"/>
      <c r="M202" s="211"/>
      <c r="N202" s="212"/>
    </row>
    <row r="203" spans="1:14" s="194" customFormat="1" ht="22.5" customHeight="1">
      <c r="A203" s="182" t="s">
        <v>398</v>
      </c>
      <c r="B203" s="191"/>
      <c r="C203" s="191"/>
      <c r="D203" s="191"/>
      <c r="E203" s="191"/>
      <c r="F203" s="191"/>
      <c r="G203" s="191"/>
      <c r="H203" s="209">
        <v>979360379</v>
      </c>
      <c r="I203" s="209">
        <f aca="true" t="shared" si="4" ref="I203:I212">H203</f>
        <v>979360379</v>
      </c>
      <c r="J203" s="210"/>
      <c r="K203" s="210"/>
      <c r="L203" s="191"/>
      <c r="M203" s="211"/>
      <c r="N203" s="212"/>
    </row>
    <row r="204" spans="1:14" s="194" customFormat="1" ht="22.5" customHeight="1">
      <c r="A204" s="213" t="s">
        <v>399</v>
      </c>
      <c r="B204" s="191"/>
      <c r="C204" s="191"/>
      <c r="D204" s="191"/>
      <c r="E204" s="191"/>
      <c r="F204" s="191"/>
      <c r="G204" s="191"/>
      <c r="H204" s="209">
        <v>220770000</v>
      </c>
      <c r="I204" s="209">
        <f t="shared" si="4"/>
        <v>220770000</v>
      </c>
      <c r="J204" s="210"/>
      <c r="K204" s="210"/>
      <c r="L204" s="191"/>
      <c r="M204" s="211"/>
      <c r="N204" s="212"/>
    </row>
    <row r="205" spans="1:14" s="194" customFormat="1" ht="22.5" customHeight="1">
      <c r="A205" s="213" t="s">
        <v>400</v>
      </c>
      <c r="B205" s="191"/>
      <c r="C205" s="191"/>
      <c r="D205" s="191"/>
      <c r="E205" s="191"/>
      <c r="F205" s="191"/>
      <c r="G205" s="191"/>
      <c r="H205" s="209">
        <v>318450000</v>
      </c>
      <c r="I205" s="209">
        <f t="shared" si="4"/>
        <v>318450000</v>
      </c>
      <c r="J205" s="210"/>
      <c r="K205" s="210"/>
      <c r="L205" s="191"/>
      <c r="M205" s="211"/>
      <c r="N205" s="212"/>
    </row>
    <row r="206" spans="1:14" s="194" customFormat="1" ht="22.5" customHeight="1">
      <c r="A206" s="182" t="s">
        <v>401</v>
      </c>
      <c r="B206" s="191"/>
      <c r="C206" s="191"/>
      <c r="D206" s="191"/>
      <c r="E206" s="191"/>
      <c r="F206" s="191"/>
      <c r="G206" s="191"/>
      <c r="H206" s="209"/>
      <c r="I206" s="209"/>
      <c r="J206" s="210">
        <v>383633094</v>
      </c>
      <c r="K206" s="210">
        <v>383633094</v>
      </c>
      <c r="L206" s="191"/>
      <c r="M206" s="211"/>
      <c r="N206" s="212"/>
    </row>
    <row r="207" spans="1:14" s="194" customFormat="1" ht="22.5" customHeight="1">
      <c r="A207" s="182" t="s">
        <v>402</v>
      </c>
      <c r="B207" s="191"/>
      <c r="C207" s="191"/>
      <c r="D207" s="191"/>
      <c r="E207" s="191"/>
      <c r="F207" s="191"/>
      <c r="G207" s="191"/>
      <c r="H207" s="209"/>
      <c r="I207" s="209">
        <f t="shared" si="4"/>
        <v>0</v>
      </c>
      <c r="J207" s="210">
        <v>488025750</v>
      </c>
      <c r="K207" s="210">
        <v>488025750</v>
      </c>
      <c r="L207" s="191"/>
      <c r="M207" s="211"/>
      <c r="N207" s="212"/>
    </row>
    <row r="208" spans="1:14" s="194" customFormat="1" ht="22.5" customHeight="1">
      <c r="A208" s="213" t="s">
        <v>403</v>
      </c>
      <c r="B208" s="191"/>
      <c r="C208" s="191"/>
      <c r="D208" s="191"/>
      <c r="E208" s="191"/>
      <c r="F208" s="191"/>
      <c r="G208" s="191"/>
      <c r="H208" s="209">
        <v>310876900</v>
      </c>
      <c r="I208" s="209">
        <f t="shared" si="4"/>
        <v>310876900</v>
      </c>
      <c r="J208" s="210"/>
      <c r="K208" s="210"/>
      <c r="L208" s="191"/>
      <c r="M208" s="211"/>
      <c r="N208" s="212"/>
    </row>
    <row r="209" spans="1:14" s="194" customFormat="1" ht="22.5" customHeight="1">
      <c r="A209" s="213" t="s">
        <v>404</v>
      </c>
      <c r="B209" s="191"/>
      <c r="C209" s="191"/>
      <c r="D209" s="191"/>
      <c r="E209" s="191"/>
      <c r="F209" s="191"/>
      <c r="G209" s="191"/>
      <c r="H209" s="209">
        <v>330113476</v>
      </c>
      <c r="I209" s="209">
        <f t="shared" si="4"/>
        <v>330113476</v>
      </c>
      <c r="J209" s="210"/>
      <c r="K209" s="210"/>
      <c r="L209" s="191"/>
      <c r="M209" s="211"/>
      <c r="N209" s="212"/>
    </row>
    <row r="210" spans="1:14" s="194" customFormat="1" ht="22.5" customHeight="1">
      <c r="A210" s="213" t="s">
        <v>405</v>
      </c>
      <c r="B210" s="191"/>
      <c r="C210" s="191"/>
      <c r="D210" s="191"/>
      <c r="E210" s="191"/>
      <c r="F210" s="191"/>
      <c r="G210" s="191"/>
      <c r="H210" s="209">
        <v>589877000</v>
      </c>
      <c r="I210" s="209">
        <f t="shared" si="4"/>
        <v>589877000</v>
      </c>
      <c r="J210" s="210"/>
      <c r="K210" s="210"/>
      <c r="L210" s="191"/>
      <c r="M210" s="211"/>
      <c r="N210" s="212"/>
    </row>
    <row r="211" spans="1:14" s="194" customFormat="1" ht="22.5" customHeight="1">
      <c r="A211" s="213" t="s">
        <v>406</v>
      </c>
      <c r="B211" s="191"/>
      <c r="C211" s="191"/>
      <c r="D211" s="191"/>
      <c r="E211" s="191"/>
      <c r="F211" s="191"/>
      <c r="G211" s="191"/>
      <c r="H211" s="209">
        <v>1120150000</v>
      </c>
      <c r="I211" s="209">
        <f t="shared" si="4"/>
        <v>1120150000</v>
      </c>
      <c r="J211" s="210"/>
      <c r="K211" s="210"/>
      <c r="L211" s="191"/>
      <c r="M211" s="211"/>
      <c r="N211" s="212"/>
    </row>
    <row r="212" spans="1:14" s="194" customFormat="1" ht="22.5" customHeight="1">
      <c r="A212" s="182" t="s">
        <v>407</v>
      </c>
      <c r="B212" s="191"/>
      <c r="C212" s="191"/>
      <c r="D212" s="191"/>
      <c r="E212" s="191"/>
      <c r="F212" s="191"/>
      <c r="G212" s="191"/>
      <c r="H212" s="209">
        <v>810019921</v>
      </c>
      <c r="I212" s="209">
        <f t="shared" si="4"/>
        <v>810019921</v>
      </c>
      <c r="J212" s="210"/>
      <c r="K212" s="210"/>
      <c r="L212" s="191"/>
      <c r="M212" s="211"/>
      <c r="N212" s="212"/>
    </row>
    <row r="213" spans="1:14" s="194" customFormat="1" ht="22.5" customHeight="1">
      <c r="A213" s="213" t="s">
        <v>408</v>
      </c>
      <c r="B213" s="191"/>
      <c r="C213" s="191"/>
      <c r="D213" s="191"/>
      <c r="E213" s="191"/>
      <c r="F213" s="191"/>
      <c r="G213" s="191"/>
      <c r="H213" s="209"/>
      <c r="I213" s="209">
        <f>H213</f>
        <v>0</v>
      </c>
      <c r="J213" s="210">
        <v>374030000</v>
      </c>
      <c r="K213" s="210">
        <v>374030000</v>
      </c>
      <c r="L213" s="191"/>
      <c r="M213" s="211"/>
      <c r="N213" s="212"/>
    </row>
    <row r="214" spans="1:14" s="194" customFormat="1" ht="22.5" customHeight="1">
      <c r="A214" s="213" t="s">
        <v>409</v>
      </c>
      <c r="B214" s="191"/>
      <c r="C214" s="191"/>
      <c r="D214" s="191"/>
      <c r="E214" s="191"/>
      <c r="F214" s="191"/>
      <c r="G214" s="191"/>
      <c r="H214" s="209"/>
      <c r="I214" s="209">
        <f>H214</f>
        <v>0</v>
      </c>
      <c r="J214" s="210">
        <v>320496000</v>
      </c>
      <c r="K214" s="210">
        <v>320496000</v>
      </c>
      <c r="L214" s="191"/>
      <c r="M214" s="211"/>
      <c r="N214" s="212"/>
    </row>
    <row r="215" spans="1:12" s="194" customFormat="1" ht="22.5" customHeight="1">
      <c r="A215" s="182" t="s">
        <v>410</v>
      </c>
      <c r="B215" s="191"/>
      <c r="C215" s="191"/>
      <c r="D215" s="191"/>
      <c r="E215" s="191"/>
      <c r="F215" s="191"/>
      <c r="G215" s="191"/>
      <c r="H215" s="209">
        <f>H200-SUM(H202:H214)</f>
        <v>1658853411</v>
      </c>
      <c r="I215" s="209">
        <f>H215</f>
        <v>1658853411</v>
      </c>
      <c r="J215" s="210">
        <v>2178391538</v>
      </c>
      <c r="K215" s="210">
        <v>2178391538</v>
      </c>
      <c r="L215" s="191"/>
    </row>
    <row r="216" spans="1:12" s="194" customFormat="1" ht="22.5" customHeight="1">
      <c r="A216" s="182" t="s">
        <v>411</v>
      </c>
      <c r="B216" s="191"/>
      <c r="C216" s="191"/>
      <c r="D216" s="191"/>
      <c r="E216" s="191"/>
      <c r="F216" s="191"/>
      <c r="G216" s="191"/>
      <c r="H216" s="209"/>
      <c r="I216" s="209"/>
      <c r="J216" s="200"/>
      <c r="K216" s="200"/>
      <c r="L216" s="191"/>
    </row>
    <row r="217" spans="1:12" s="194" customFormat="1" ht="22.5" customHeight="1">
      <c r="A217" s="178" t="s">
        <v>214</v>
      </c>
      <c r="B217" s="191"/>
      <c r="C217" s="191"/>
      <c r="D217" s="191"/>
      <c r="E217" s="191"/>
      <c r="F217" s="191"/>
      <c r="G217" s="191"/>
      <c r="H217" s="199">
        <f>H200+H216</f>
        <v>6338471087</v>
      </c>
      <c r="I217" s="199">
        <f>I200+I216</f>
        <v>6338471087</v>
      </c>
      <c r="J217" s="200">
        <f>J200</f>
        <v>4147456582</v>
      </c>
      <c r="K217" s="200">
        <f>K200+K216</f>
        <v>4147456582</v>
      </c>
      <c r="L217" s="191"/>
    </row>
    <row r="218" spans="1:12" s="194" customFormat="1" ht="22.5" customHeight="1">
      <c r="A218" s="182" t="s">
        <v>412</v>
      </c>
      <c r="B218" s="191"/>
      <c r="C218" s="191"/>
      <c r="D218" s="191"/>
      <c r="E218" s="191"/>
      <c r="F218" s="191"/>
      <c r="G218" s="191"/>
      <c r="H218" s="199"/>
      <c r="I218" s="199"/>
      <c r="J218" s="200"/>
      <c r="K218" s="200"/>
      <c r="L218" s="191"/>
    </row>
    <row r="219" spans="1:12" s="194" customFormat="1" ht="22.5" customHeight="1" hidden="1">
      <c r="A219" s="182" t="s">
        <v>413</v>
      </c>
      <c r="B219" s="191"/>
      <c r="C219" s="191"/>
      <c r="D219" s="191"/>
      <c r="E219" s="191"/>
      <c r="F219" s="191"/>
      <c r="G219" s="191"/>
      <c r="H219" s="199"/>
      <c r="I219" s="199"/>
      <c r="J219" s="214"/>
      <c r="K219" s="200"/>
      <c r="L219" s="191"/>
    </row>
    <row r="220" spans="1:12" s="194" customFormat="1" ht="22.5" customHeight="1" hidden="1">
      <c r="A220" s="182" t="s">
        <v>414</v>
      </c>
      <c r="B220" s="191"/>
      <c r="C220" s="191"/>
      <c r="D220" s="191"/>
      <c r="E220" s="191"/>
      <c r="F220" s="191"/>
      <c r="G220" s="191"/>
      <c r="H220" s="199"/>
      <c r="I220" s="199"/>
      <c r="J220" s="200"/>
      <c r="K220" s="200"/>
      <c r="L220" s="191"/>
    </row>
    <row r="221" spans="1:12" s="194" customFormat="1" ht="22.5" customHeight="1">
      <c r="A221" s="178" t="s">
        <v>214</v>
      </c>
      <c r="B221" s="191"/>
      <c r="C221" s="191"/>
      <c r="D221" s="191"/>
      <c r="E221" s="191"/>
      <c r="F221" s="191"/>
      <c r="G221" s="191"/>
      <c r="H221" s="199"/>
      <c r="I221" s="199"/>
      <c r="J221" s="200"/>
      <c r="K221" s="200"/>
      <c r="L221" s="191"/>
    </row>
    <row r="222" spans="1:12" s="194" customFormat="1" ht="22.5" customHeight="1">
      <c r="A222" s="182" t="s">
        <v>415</v>
      </c>
      <c r="B222" s="191"/>
      <c r="C222" s="191"/>
      <c r="D222" s="191"/>
      <c r="E222" s="191"/>
      <c r="F222" s="191"/>
      <c r="G222" s="191"/>
      <c r="H222" s="199"/>
      <c r="I222" s="199"/>
      <c r="J222" s="200"/>
      <c r="K222" s="200"/>
      <c r="L222" s="191"/>
    </row>
    <row r="223" spans="1:12" s="194" customFormat="1" ht="18.75" customHeight="1">
      <c r="A223" s="173" t="s">
        <v>416</v>
      </c>
      <c r="B223" s="191"/>
      <c r="C223" s="191"/>
      <c r="D223" s="191"/>
      <c r="E223" s="191"/>
      <c r="F223" s="191"/>
      <c r="G223" s="191"/>
      <c r="H223" s="209" t="s">
        <v>12</v>
      </c>
      <c r="I223" s="465" t="s">
        <v>417</v>
      </c>
      <c r="J223" s="466" t="s">
        <v>418</v>
      </c>
      <c r="K223" s="210" t="s">
        <v>13</v>
      </c>
      <c r="L223" s="191"/>
    </row>
    <row r="224" spans="1:12" s="194" customFormat="1" ht="15.75" customHeight="1">
      <c r="A224" s="182"/>
      <c r="B224" s="191"/>
      <c r="C224" s="191"/>
      <c r="D224" s="191"/>
      <c r="E224" s="191"/>
      <c r="F224" s="191"/>
      <c r="G224" s="191"/>
      <c r="H224" s="199"/>
      <c r="I224" s="465"/>
      <c r="J224" s="466"/>
      <c r="K224" s="200"/>
      <c r="L224" s="191"/>
    </row>
    <row r="225" spans="1:12" s="194" customFormat="1" ht="22.5" customHeight="1">
      <c r="A225" s="182" t="s">
        <v>419</v>
      </c>
      <c r="B225" s="191"/>
      <c r="C225" s="191"/>
      <c r="D225" s="191"/>
      <c r="E225" s="191"/>
      <c r="F225" s="191"/>
      <c r="G225" s="191"/>
      <c r="H225" s="209">
        <f>K225+I225-J225</f>
        <v>434926181</v>
      </c>
      <c r="I225" s="209">
        <f>947178116-692932</f>
        <v>946485184</v>
      </c>
      <c r="J225" s="210">
        <v>554595407</v>
      </c>
      <c r="K225" s="210">
        <v>43036404</v>
      </c>
      <c r="L225" s="191"/>
    </row>
    <row r="226" spans="1:12" s="194" customFormat="1" ht="22.5" customHeight="1">
      <c r="A226" s="182" t="s">
        <v>420</v>
      </c>
      <c r="B226" s="191"/>
      <c r="C226" s="191"/>
      <c r="D226" s="191"/>
      <c r="E226" s="191"/>
      <c r="F226" s="191"/>
      <c r="G226" s="191"/>
      <c r="H226" s="209">
        <f aca="true" t="shared" si="5" ref="H226:H231">K226+I226-J226</f>
        <v>3898832708</v>
      </c>
      <c r="I226" s="209">
        <f>'[1]THUE TNDN'!C32</f>
        <v>3902599508</v>
      </c>
      <c r="J226" s="210">
        <v>414164165</v>
      </c>
      <c r="K226" s="210">
        <v>410397365</v>
      </c>
      <c r="L226" s="191"/>
    </row>
    <row r="227" spans="1:12" s="194" customFormat="1" ht="22.5" customHeight="1">
      <c r="A227" s="182" t="s">
        <v>421</v>
      </c>
      <c r="B227" s="191"/>
      <c r="C227" s="191"/>
      <c r="D227" s="191"/>
      <c r="E227" s="191"/>
      <c r="F227" s="191"/>
      <c r="G227" s="191"/>
      <c r="H227" s="209">
        <f t="shared" si="5"/>
        <v>0</v>
      </c>
      <c r="I227" s="209">
        <v>709064822</v>
      </c>
      <c r="J227" s="210">
        <v>709436509</v>
      </c>
      <c r="K227" s="210">
        <v>371687</v>
      </c>
      <c r="L227" s="191"/>
    </row>
    <row r="228" spans="1:12" s="188" customFormat="1" ht="22.5" customHeight="1">
      <c r="A228" s="182" t="s">
        <v>422</v>
      </c>
      <c r="B228" s="187"/>
      <c r="C228" s="187"/>
      <c r="D228" s="187"/>
      <c r="E228" s="187"/>
      <c r="F228" s="187"/>
      <c r="G228" s="187"/>
      <c r="H228" s="209">
        <f t="shared" si="5"/>
        <v>25527637</v>
      </c>
      <c r="I228" s="209">
        <v>37119473</v>
      </c>
      <c r="J228" s="210">
        <v>15191836</v>
      </c>
      <c r="K228" s="210">
        <v>3600000</v>
      </c>
      <c r="L228" s="187"/>
    </row>
    <row r="229" spans="1:12" s="194" customFormat="1" ht="22.5" customHeight="1">
      <c r="A229" s="182" t="s">
        <v>423</v>
      </c>
      <c r="B229" s="191"/>
      <c r="C229" s="191"/>
      <c r="D229" s="191"/>
      <c r="E229" s="191"/>
      <c r="F229" s="191"/>
      <c r="G229" s="191"/>
      <c r="H229" s="209">
        <f t="shared" si="5"/>
        <v>0</v>
      </c>
      <c r="I229" s="209"/>
      <c r="J229" s="210"/>
      <c r="K229" s="210">
        <v>0</v>
      </c>
      <c r="L229" s="191"/>
    </row>
    <row r="230" spans="1:12" s="194" customFormat="1" ht="22.5" customHeight="1">
      <c r="A230" s="182" t="s">
        <v>424</v>
      </c>
      <c r="B230" s="191"/>
      <c r="C230" s="191"/>
      <c r="D230" s="191"/>
      <c r="E230" s="191"/>
      <c r="F230" s="191"/>
      <c r="G230" s="191"/>
      <c r="H230" s="209">
        <f t="shared" si="5"/>
        <v>0</v>
      </c>
      <c r="I230" s="209">
        <v>17625762</v>
      </c>
      <c r="J230" s="210">
        <v>17625762</v>
      </c>
      <c r="K230" s="210">
        <v>0</v>
      </c>
      <c r="L230" s="191"/>
    </row>
    <row r="231" spans="1:12" s="194" customFormat="1" ht="22.5" customHeight="1">
      <c r="A231" s="182" t="s">
        <v>425</v>
      </c>
      <c r="B231" s="191"/>
      <c r="C231" s="191"/>
      <c r="D231" s="191"/>
      <c r="E231" s="191"/>
      <c r="F231" s="191"/>
      <c r="G231" s="191"/>
      <c r="H231" s="209">
        <f t="shared" si="5"/>
        <v>0</v>
      </c>
      <c r="I231" s="209"/>
      <c r="J231" s="210"/>
      <c r="K231" s="210">
        <v>0</v>
      </c>
      <c r="L231" s="191"/>
    </row>
    <row r="232" spans="1:12" s="194" customFormat="1" ht="22.5" customHeight="1">
      <c r="A232" s="178" t="s">
        <v>214</v>
      </c>
      <c r="B232" s="191"/>
      <c r="C232" s="191"/>
      <c r="D232" s="191"/>
      <c r="E232" s="191"/>
      <c r="F232" s="191"/>
      <c r="G232" s="191"/>
      <c r="H232" s="199">
        <f>SUM(H225:H231)</f>
        <v>4359286526</v>
      </c>
      <c r="I232" s="199">
        <f>SUM(I225:I231)</f>
        <v>5612894749</v>
      </c>
      <c r="J232" s="200">
        <f>SUM(J225:J231)</f>
        <v>1711013679</v>
      </c>
      <c r="K232" s="200">
        <f>SUM(K225:K231)</f>
        <v>457405456</v>
      </c>
      <c r="L232" s="191"/>
    </row>
    <row r="233" spans="1:12" s="196" customFormat="1" ht="22.5" customHeight="1">
      <c r="A233" s="191" t="s">
        <v>426</v>
      </c>
      <c r="B233" s="215"/>
      <c r="C233" s="195"/>
      <c r="D233" s="195"/>
      <c r="E233" s="195"/>
      <c r="F233" s="195"/>
      <c r="G233" s="195"/>
      <c r="H233" s="154" t="str">
        <f>$H$3</f>
        <v>Cuối kỳ</v>
      </c>
      <c r="I233" s="154"/>
      <c r="J233" s="155"/>
      <c r="K233" s="156" t="str">
        <f>$K$3</f>
        <v>Đầu kỳ</v>
      </c>
      <c r="L233" s="195"/>
    </row>
    <row r="234" spans="1:12" s="196" customFormat="1" ht="22.5" customHeight="1">
      <c r="A234" s="187" t="s">
        <v>256</v>
      </c>
      <c r="B234" s="215"/>
      <c r="C234" s="195"/>
      <c r="D234" s="195"/>
      <c r="E234" s="195"/>
      <c r="F234" s="195"/>
      <c r="G234" s="195"/>
      <c r="H234" s="216">
        <f>SUM(H235:H240)</f>
        <v>817219457</v>
      </c>
      <c r="I234" s="154"/>
      <c r="J234" s="155"/>
      <c r="K234" s="156">
        <f>K240+K238+K239</f>
        <v>1259564986</v>
      </c>
      <c r="L234" s="195"/>
    </row>
    <row r="235" spans="1:12" s="188" customFormat="1" ht="22.5" customHeight="1">
      <c r="A235" s="186" t="s">
        <v>427</v>
      </c>
      <c r="B235" s="187"/>
      <c r="C235" s="187"/>
      <c r="D235" s="187"/>
      <c r="E235" s="187"/>
      <c r="F235" s="187"/>
      <c r="G235" s="187"/>
      <c r="H235" s="89">
        <v>0</v>
      </c>
      <c r="I235" s="89"/>
      <c r="J235" s="159"/>
      <c r="K235" s="159">
        <v>0</v>
      </c>
      <c r="L235" s="187"/>
    </row>
    <row r="236" spans="1:12" s="188" customFormat="1" ht="22.5" customHeight="1">
      <c r="A236" s="186" t="s">
        <v>428</v>
      </c>
      <c r="B236" s="187"/>
      <c r="C236" s="187"/>
      <c r="D236" s="187"/>
      <c r="E236" s="187"/>
      <c r="F236" s="187"/>
      <c r="G236" s="187"/>
      <c r="H236" s="89">
        <v>0</v>
      </c>
      <c r="I236" s="89"/>
      <c r="J236" s="159"/>
      <c r="K236" s="159">
        <v>0</v>
      </c>
      <c r="L236" s="187"/>
    </row>
    <row r="237" spans="1:12" s="188" customFormat="1" ht="22.5" customHeight="1">
      <c r="A237" s="186" t="s">
        <v>429</v>
      </c>
      <c r="B237" s="187"/>
      <c r="C237" s="187"/>
      <c r="D237" s="187"/>
      <c r="E237" s="187"/>
      <c r="F237" s="187"/>
      <c r="G237" s="187"/>
      <c r="H237" s="89"/>
      <c r="I237" s="89"/>
      <c r="J237" s="159"/>
      <c r="K237" s="159"/>
      <c r="L237" s="187"/>
    </row>
    <row r="238" spans="1:12" s="188" customFormat="1" ht="22.5" customHeight="1">
      <c r="A238" s="186" t="s">
        <v>430</v>
      </c>
      <c r="B238" s="187"/>
      <c r="C238" s="187"/>
      <c r="D238" s="187"/>
      <c r="E238" s="187"/>
      <c r="F238" s="187"/>
      <c r="G238" s="187"/>
      <c r="H238" s="89"/>
      <c r="I238" s="89"/>
      <c r="J238" s="159"/>
      <c r="K238" s="159">
        <v>63000000</v>
      </c>
      <c r="L238" s="187"/>
    </row>
    <row r="239" spans="1:12" s="188" customFormat="1" ht="22.5" customHeight="1">
      <c r="A239" s="186" t="s">
        <v>431</v>
      </c>
      <c r="B239" s="187"/>
      <c r="C239" s="187"/>
      <c r="D239" s="187"/>
      <c r="E239" s="187"/>
      <c r="F239" s="187"/>
      <c r="G239" s="187"/>
      <c r="H239" s="89">
        <v>14409044</v>
      </c>
      <c r="I239" s="89"/>
      <c r="J239" s="159"/>
      <c r="K239" s="158">
        <v>678649399</v>
      </c>
      <c r="L239" s="187"/>
    </row>
    <row r="240" spans="1:12" s="188" customFormat="1" ht="22.5" customHeight="1">
      <c r="A240" s="186" t="s">
        <v>432</v>
      </c>
      <c r="B240" s="187"/>
      <c r="C240" s="187"/>
      <c r="D240" s="187"/>
      <c r="E240" s="187"/>
      <c r="F240" s="187"/>
      <c r="G240" s="187"/>
      <c r="H240" s="89">
        <v>802810413</v>
      </c>
      <c r="I240" s="89"/>
      <c r="J240" s="159"/>
      <c r="K240" s="158">
        <v>517915587</v>
      </c>
      <c r="L240" s="187"/>
    </row>
    <row r="241" spans="1:12" s="188" customFormat="1" ht="22.5" customHeight="1">
      <c r="A241" s="186" t="s">
        <v>264</v>
      </c>
      <c r="B241" s="187"/>
      <c r="C241" s="187"/>
      <c r="D241" s="187"/>
      <c r="E241" s="187"/>
      <c r="F241" s="187"/>
      <c r="G241" s="187"/>
      <c r="H241" s="89"/>
      <c r="I241" s="89"/>
      <c r="J241" s="159"/>
      <c r="K241" s="171"/>
      <c r="L241" s="187"/>
    </row>
    <row r="242" spans="1:12" s="188" customFormat="1" ht="22.5" customHeight="1">
      <c r="A242" s="186" t="s">
        <v>433</v>
      </c>
      <c r="B242" s="187"/>
      <c r="C242" s="187"/>
      <c r="D242" s="187"/>
      <c r="E242" s="187"/>
      <c r="F242" s="187"/>
      <c r="G242" s="187"/>
      <c r="H242" s="89"/>
      <c r="I242" s="89"/>
      <c r="J242" s="159"/>
      <c r="K242" s="159">
        <v>0</v>
      </c>
      <c r="L242" s="187"/>
    </row>
    <row r="243" spans="1:12" s="188" customFormat="1" ht="22.5" customHeight="1">
      <c r="A243" s="186" t="s">
        <v>434</v>
      </c>
      <c r="B243" s="187"/>
      <c r="C243" s="187"/>
      <c r="D243" s="187"/>
      <c r="E243" s="187"/>
      <c r="F243" s="187"/>
      <c r="G243" s="187"/>
      <c r="H243" s="89">
        <v>8416976</v>
      </c>
      <c r="I243" s="89"/>
      <c r="J243" s="159"/>
      <c r="K243" s="159">
        <v>17581317</v>
      </c>
      <c r="L243" s="187"/>
    </row>
    <row r="244" spans="1:12" s="188" customFormat="1" ht="22.5" customHeight="1">
      <c r="A244" s="186" t="s">
        <v>435</v>
      </c>
      <c r="B244" s="187"/>
      <c r="C244" s="187"/>
      <c r="D244" s="187"/>
      <c r="E244" s="187"/>
      <c r="F244" s="187"/>
      <c r="G244" s="187"/>
      <c r="H244" s="89">
        <v>31045718</v>
      </c>
      <c r="I244" s="89"/>
      <c r="J244" s="159"/>
      <c r="K244" s="159">
        <v>246710750</v>
      </c>
      <c r="L244" s="187"/>
    </row>
    <row r="245" spans="1:12" s="188" customFormat="1" ht="22.5" customHeight="1">
      <c r="A245" s="186" t="s">
        <v>436</v>
      </c>
      <c r="B245" s="187"/>
      <c r="C245" s="187"/>
      <c r="D245" s="187"/>
      <c r="E245" s="187"/>
      <c r="F245" s="187"/>
      <c r="G245" s="187"/>
      <c r="H245" s="89">
        <v>28528921</v>
      </c>
      <c r="I245" s="89"/>
      <c r="J245" s="159"/>
      <c r="K245" s="159">
        <v>17138108</v>
      </c>
      <c r="L245" s="187"/>
    </row>
    <row r="246" spans="1:12" s="188" customFormat="1" ht="22.5" customHeight="1">
      <c r="A246" s="186" t="s">
        <v>437</v>
      </c>
      <c r="B246" s="187"/>
      <c r="C246" s="187"/>
      <c r="D246" s="187"/>
      <c r="E246" s="187"/>
      <c r="F246" s="187"/>
      <c r="G246" s="187"/>
      <c r="H246" s="89">
        <v>313586172</v>
      </c>
      <c r="I246" s="89"/>
      <c r="J246" s="159"/>
      <c r="K246" s="159">
        <v>221949050</v>
      </c>
      <c r="L246" s="187"/>
    </row>
    <row r="247" spans="1:12" s="188" customFormat="1" ht="22.5" customHeight="1">
      <c r="A247" s="189" t="s">
        <v>438</v>
      </c>
      <c r="B247" s="187"/>
      <c r="C247" s="187"/>
      <c r="D247" s="187"/>
      <c r="E247" s="187"/>
      <c r="F247" s="187"/>
      <c r="G247" s="187"/>
      <c r="H247" s="89"/>
      <c r="I247" s="89"/>
      <c r="J247" s="159"/>
      <c r="K247" s="159"/>
      <c r="L247" s="187"/>
    </row>
    <row r="248" spans="1:12" s="188" customFormat="1" ht="22.5" customHeight="1">
      <c r="A248" s="186" t="s">
        <v>434</v>
      </c>
      <c r="B248" s="187"/>
      <c r="C248" s="187"/>
      <c r="D248" s="187"/>
      <c r="E248" s="187"/>
      <c r="F248" s="187"/>
      <c r="G248" s="187"/>
      <c r="H248" s="89"/>
      <c r="I248" s="89"/>
      <c r="J248" s="159"/>
      <c r="K248" s="159"/>
      <c r="L248" s="187"/>
    </row>
    <row r="249" spans="1:12" s="188" customFormat="1" ht="22.5" customHeight="1">
      <c r="A249" s="186" t="s">
        <v>435</v>
      </c>
      <c r="B249" s="187"/>
      <c r="C249" s="187"/>
      <c r="D249" s="187"/>
      <c r="E249" s="187"/>
      <c r="F249" s="187"/>
      <c r="G249" s="187"/>
      <c r="H249" s="89">
        <v>246671757</v>
      </c>
      <c r="I249" s="89"/>
      <c r="J249" s="159"/>
      <c r="K249" s="159"/>
      <c r="L249" s="187"/>
    </row>
    <row r="250" spans="1:12" s="188" customFormat="1" ht="22.5" customHeight="1">
      <c r="A250" s="186" t="s">
        <v>436</v>
      </c>
      <c r="B250" s="187"/>
      <c r="C250" s="187"/>
      <c r="D250" s="187"/>
      <c r="E250" s="187"/>
      <c r="F250" s="187"/>
      <c r="G250" s="187"/>
      <c r="H250" s="89">
        <v>40739537</v>
      </c>
      <c r="I250" s="89"/>
      <c r="J250" s="159"/>
      <c r="K250" s="159"/>
      <c r="L250" s="187"/>
    </row>
    <row r="251" spans="1:12" s="188" customFormat="1" ht="22.5" customHeight="1">
      <c r="A251" s="186" t="s">
        <v>439</v>
      </c>
      <c r="B251" s="187"/>
      <c r="C251" s="187"/>
      <c r="D251" s="187"/>
      <c r="E251" s="187"/>
      <c r="F251" s="187"/>
      <c r="G251" s="187"/>
      <c r="H251" s="89">
        <v>133821332</v>
      </c>
      <c r="I251" s="89"/>
      <c r="J251" s="159"/>
      <c r="K251" s="159">
        <v>14536362</v>
      </c>
      <c r="L251" s="187"/>
    </row>
    <row r="252" spans="1:12" s="188" customFormat="1" ht="22.5" customHeight="1">
      <c r="A252" s="187" t="s">
        <v>348</v>
      </c>
      <c r="B252" s="187"/>
      <c r="C252" s="187"/>
      <c r="D252" s="187"/>
      <c r="E252" s="187"/>
      <c r="F252" s="187"/>
      <c r="G252" s="187"/>
      <c r="H252" s="89"/>
      <c r="I252" s="89"/>
      <c r="J252" s="159"/>
      <c r="K252" s="171"/>
      <c r="L252" s="187"/>
    </row>
    <row r="253" spans="1:12" s="188" customFormat="1" ht="22.5" customHeight="1">
      <c r="A253" s="186" t="s">
        <v>440</v>
      </c>
      <c r="B253" s="187"/>
      <c r="C253" s="187"/>
      <c r="D253" s="187"/>
      <c r="E253" s="187"/>
      <c r="F253" s="187"/>
      <c r="G253" s="187"/>
      <c r="H253" s="89"/>
      <c r="I253" s="89"/>
      <c r="J253" s="159"/>
      <c r="K253" s="171"/>
      <c r="L253" s="187"/>
    </row>
    <row r="254" spans="1:12" s="188" customFormat="1" ht="22.5" customHeight="1">
      <c r="A254" s="186" t="s">
        <v>441</v>
      </c>
      <c r="B254" s="187"/>
      <c r="C254" s="187"/>
      <c r="D254" s="187"/>
      <c r="E254" s="187"/>
      <c r="F254" s="187"/>
      <c r="G254" s="187"/>
      <c r="H254" s="89"/>
      <c r="I254" s="89"/>
      <c r="J254" s="159"/>
      <c r="K254" s="171"/>
      <c r="L254" s="187"/>
    </row>
    <row r="255" spans="1:12" s="194" customFormat="1" ht="22.5" customHeight="1">
      <c r="A255" s="191"/>
      <c r="B255" s="191"/>
      <c r="C255" s="191" t="s">
        <v>214</v>
      </c>
      <c r="D255" s="191"/>
      <c r="E255" s="191"/>
      <c r="F255" s="191"/>
      <c r="G255" s="191"/>
      <c r="H255" s="149">
        <f>H234+H252</f>
        <v>817219457</v>
      </c>
      <c r="I255" s="149">
        <f>I234+I252</f>
        <v>0</v>
      </c>
      <c r="J255" s="150">
        <f>J234+J252</f>
        <v>0</v>
      </c>
      <c r="K255" s="150">
        <f>K234+K252</f>
        <v>1259564986</v>
      </c>
      <c r="L255" s="191"/>
    </row>
    <row r="256" spans="1:12" s="196" customFormat="1" ht="21" customHeight="1">
      <c r="A256" s="191" t="s">
        <v>442</v>
      </c>
      <c r="B256" s="215"/>
      <c r="C256" s="215"/>
      <c r="D256" s="215"/>
      <c r="E256" s="195"/>
      <c r="F256" s="195"/>
      <c r="G256" s="195"/>
      <c r="H256" s="154" t="str">
        <f>$H$3</f>
        <v>Cuối kỳ</v>
      </c>
      <c r="I256" s="154"/>
      <c r="J256" s="155"/>
      <c r="K256" s="156" t="str">
        <f>$K$3</f>
        <v>Đầu kỳ</v>
      </c>
      <c r="L256" s="195"/>
    </row>
    <row r="257" spans="1:12" s="196" customFormat="1" ht="21" customHeight="1">
      <c r="A257" s="187" t="s">
        <v>256</v>
      </c>
      <c r="B257" s="215"/>
      <c r="C257" s="215"/>
      <c r="D257" s="215"/>
      <c r="E257" s="195"/>
      <c r="F257" s="195"/>
      <c r="G257" s="195"/>
      <c r="H257" s="216">
        <f>SUM(H258:H266)</f>
        <v>12878979352</v>
      </c>
      <c r="I257" s="154"/>
      <c r="J257" s="155"/>
      <c r="K257" s="156">
        <f>K259+K266+K258</f>
        <v>42843690847</v>
      </c>
      <c r="L257" s="195"/>
    </row>
    <row r="258" spans="1:12" s="188" customFormat="1" ht="18" customHeight="1">
      <c r="A258" s="187" t="s">
        <v>443</v>
      </c>
      <c r="B258" s="187"/>
      <c r="C258" s="187"/>
      <c r="D258" s="187"/>
      <c r="E258" s="187"/>
      <c r="F258" s="187"/>
      <c r="G258" s="187"/>
      <c r="H258" s="89"/>
      <c r="I258" s="89"/>
      <c r="J258" s="159"/>
      <c r="K258" s="159"/>
      <c r="L258" s="187"/>
    </row>
    <row r="259" spans="1:12" s="188" customFormat="1" ht="18" customHeight="1">
      <c r="A259" s="187" t="s">
        <v>444</v>
      </c>
      <c r="B259" s="187"/>
      <c r="C259" s="187"/>
      <c r="D259" s="187"/>
      <c r="E259" s="187"/>
      <c r="F259" s="187"/>
      <c r="G259" s="187"/>
      <c r="H259" s="89">
        <v>514678328</v>
      </c>
      <c r="I259" s="89"/>
      <c r="J259" s="159"/>
      <c r="K259" s="159">
        <v>621687998</v>
      </c>
      <c r="L259" s="187"/>
    </row>
    <row r="260" spans="1:12" s="188" customFormat="1" ht="18" customHeight="1" hidden="1">
      <c r="A260" s="187" t="s">
        <v>445</v>
      </c>
      <c r="B260" s="187"/>
      <c r="C260" s="187"/>
      <c r="D260" s="187"/>
      <c r="E260" s="187"/>
      <c r="F260" s="187"/>
      <c r="G260" s="187"/>
      <c r="H260" s="89"/>
      <c r="I260" s="89"/>
      <c r="J260" s="159"/>
      <c r="K260" s="159"/>
      <c r="L260" s="187"/>
    </row>
    <row r="261" spans="1:12" s="188" customFormat="1" ht="18" customHeight="1" hidden="1">
      <c r="A261" s="187" t="s">
        <v>446</v>
      </c>
      <c r="B261" s="187"/>
      <c r="C261" s="187"/>
      <c r="D261" s="187"/>
      <c r="E261" s="187"/>
      <c r="F261" s="187"/>
      <c r="G261" s="187"/>
      <c r="H261" s="89"/>
      <c r="I261" s="89"/>
      <c r="J261" s="159"/>
      <c r="K261" s="159"/>
      <c r="L261" s="187"/>
    </row>
    <row r="262" spans="1:12" s="188" customFormat="1" ht="18" customHeight="1" hidden="1">
      <c r="A262" s="186" t="s">
        <v>447</v>
      </c>
      <c r="B262" s="187"/>
      <c r="C262" s="187"/>
      <c r="D262" s="187"/>
      <c r="E262" s="187"/>
      <c r="F262" s="187"/>
      <c r="G262" s="187"/>
      <c r="H262" s="89"/>
      <c r="I262" s="89"/>
      <c r="J262" s="159"/>
      <c r="K262" s="159"/>
      <c r="L262" s="187"/>
    </row>
    <row r="263" spans="1:12" ht="18" customHeight="1">
      <c r="A263" s="166" t="s">
        <v>448</v>
      </c>
      <c r="B263" s="5"/>
      <c r="C263" s="5"/>
      <c r="D263" s="5"/>
      <c r="E263" s="5"/>
      <c r="F263" s="5"/>
      <c r="G263" s="5"/>
      <c r="H263" s="89">
        <v>633446953</v>
      </c>
      <c r="I263" s="89"/>
      <c r="J263" s="159"/>
      <c r="K263" s="159">
        <v>633446953</v>
      </c>
      <c r="L263" s="5"/>
    </row>
    <row r="264" spans="1:12" ht="18" customHeight="1" hidden="1">
      <c r="A264" s="166" t="s">
        <v>449</v>
      </c>
      <c r="B264" s="5"/>
      <c r="C264" s="5"/>
      <c r="D264" s="5"/>
      <c r="E264" s="5"/>
      <c r="F264" s="5"/>
      <c r="G264" s="5"/>
      <c r="H264" s="89"/>
      <c r="I264" s="89"/>
      <c r="J264" s="159"/>
      <c r="L264" s="5"/>
    </row>
    <row r="265" spans="1:12" ht="18" customHeight="1" hidden="1">
      <c r="A265" s="166" t="s">
        <v>450</v>
      </c>
      <c r="B265" s="5"/>
      <c r="C265" s="5"/>
      <c r="D265" s="5"/>
      <c r="E265" s="5"/>
      <c r="F265" s="5"/>
      <c r="G265" s="5"/>
      <c r="H265" s="89"/>
      <c r="I265" s="89"/>
      <c r="J265" s="159"/>
      <c r="L265" s="5"/>
    </row>
    <row r="266" spans="1:12" ht="18" customHeight="1">
      <c r="A266" s="5" t="s">
        <v>451</v>
      </c>
      <c r="B266" s="5"/>
      <c r="C266" s="5"/>
      <c r="D266" s="5"/>
      <c r="E266" s="5"/>
      <c r="F266" s="5"/>
      <c r="G266" s="5"/>
      <c r="H266" s="89">
        <f>SUM(H267:H288)</f>
        <v>11730854071</v>
      </c>
      <c r="I266" s="89"/>
      <c r="J266" s="159"/>
      <c r="K266" s="159">
        <v>42222002849</v>
      </c>
      <c r="L266" s="5"/>
    </row>
    <row r="267" spans="1:12" ht="18" customHeight="1">
      <c r="A267" s="5" t="s">
        <v>452</v>
      </c>
      <c r="B267" s="5"/>
      <c r="C267" s="5"/>
      <c r="D267" s="5"/>
      <c r="E267" s="5"/>
      <c r="F267" s="5"/>
      <c r="G267" s="5"/>
      <c r="H267" s="89"/>
      <c r="I267" s="89"/>
      <c r="J267" s="159"/>
      <c r="L267" s="5"/>
    </row>
    <row r="268" spans="1:12" ht="18" customHeight="1">
      <c r="A268" s="217" t="s">
        <v>453</v>
      </c>
      <c r="B268" s="5"/>
      <c r="C268" s="5"/>
      <c r="D268" s="5"/>
      <c r="E268" s="5"/>
      <c r="F268" s="5"/>
      <c r="G268" s="5"/>
      <c r="H268" s="89">
        <v>39190032</v>
      </c>
      <c r="I268" s="89"/>
      <c r="J268" s="159"/>
      <c r="K268" s="159">
        <v>57210664</v>
      </c>
      <c r="L268" s="5"/>
    </row>
    <row r="269" spans="1:12" ht="18" customHeight="1">
      <c r="A269" s="5" t="s">
        <v>454</v>
      </c>
      <c r="B269" s="5"/>
      <c r="C269" s="5"/>
      <c r="D269" s="5"/>
      <c r="E269" s="5"/>
      <c r="F269" s="5"/>
      <c r="G269" s="5"/>
      <c r="H269" s="89">
        <v>27816792</v>
      </c>
      <c r="I269" s="89"/>
      <c r="J269" s="159"/>
      <c r="K269" s="159">
        <v>24093100</v>
      </c>
      <c r="L269" s="5"/>
    </row>
    <row r="270" spans="1:12" ht="18" customHeight="1">
      <c r="A270" s="217" t="s">
        <v>455</v>
      </c>
      <c r="B270" s="5"/>
      <c r="C270" s="5"/>
      <c r="D270" s="5"/>
      <c r="E270" s="5"/>
      <c r="F270" s="5"/>
      <c r="G270" s="5"/>
      <c r="H270" s="89">
        <v>42000000</v>
      </c>
      <c r="I270" s="89"/>
      <c r="J270" s="159"/>
      <c r="L270" s="5"/>
    </row>
    <row r="271" spans="1:12" ht="18" customHeight="1">
      <c r="A271" s="5" t="s">
        <v>456</v>
      </c>
      <c r="B271" s="5"/>
      <c r="C271" s="5"/>
      <c r="D271" s="5"/>
      <c r="E271" s="5"/>
      <c r="F271" s="5"/>
      <c r="G271" s="5"/>
      <c r="H271" s="89">
        <v>1221989771</v>
      </c>
      <c r="I271" s="89"/>
      <c r="J271" s="159"/>
      <c r="K271" s="159">
        <v>1369366425</v>
      </c>
      <c r="L271" s="5"/>
    </row>
    <row r="272" spans="1:12" ht="18" customHeight="1">
      <c r="A272" s="217" t="s">
        <v>457</v>
      </c>
      <c r="B272" s="5"/>
      <c r="C272" s="5"/>
      <c r="D272" s="5"/>
      <c r="E272" s="5"/>
      <c r="F272" s="5"/>
      <c r="G272" s="5"/>
      <c r="H272" s="89">
        <v>222444532</v>
      </c>
      <c r="I272" s="89"/>
      <c r="J272" s="159"/>
      <c r="K272" s="159">
        <v>45561007</v>
      </c>
      <c r="L272" s="5"/>
    </row>
    <row r="273" spans="1:12" ht="18" customHeight="1">
      <c r="A273" s="5" t="s">
        <v>458</v>
      </c>
      <c r="B273" s="5"/>
      <c r="C273" s="5"/>
      <c r="D273" s="5"/>
      <c r="E273" s="5"/>
      <c r="F273" s="5"/>
      <c r="G273" s="5"/>
      <c r="H273" s="89">
        <v>120580230</v>
      </c>
      <c r="I273" s="89"/>
      <c r="J273" s="159"/>
      <c r="K273" s="159">
        <v>120580230</v>
      </c>
      <c r="L273" s="5"/>
    </row>
    <row r="274" spans="1:12" ht="18" customHeight="1">
      <c r="A274" s="5" t="s">
        <v>459</v>
      </c>
      <c r="B274" s="5"/>
      <c r="C274" s="5"/>
      <c r="D274" s="5"/>
      <c r="E274" s="5"/>
      <c r="F274" s="5"/>
      <c r="G274" s="5"/>
      <c r="H274" s="89">
        <v>643160323</v>
      </c>
      <c r="I274" s="89"/>
      <c r="J274" s="159"/>
      <c r="K274" s="159">
        <v>291308999</v>
      </c>
      <c r="L274" s="5"/>
    </row>
    <row r="275" spans="1:12" ht="18" customHeight="1">
      <c r="A275" s="5" t="s">
        <v>460</v>
      </c>
      <c r="B275" s="5"/>
      <c r="C275" s="5"/>
      <c r="D275" s="5"/>
      <c r="E275" s="5"/>
      <c r="F275" s="5"/>
      <c r="G275" s="5"/>
      <c r="H275" s="89">
        <v>135200340</v>
      </c>
      <c r="I275" s="89"/>
      <c r="J275" s="159"/>
      <c r="K275" s="159">
        <v>194985825</v>
      </c>
      <c r="L275" s="5"/>
    </row>
    <row r="276" spans="1:12" ht="18" customHeight="1">
      <c r="A276" s="5" t="s">
        <v>461</v>
      </c>
      <c r="B276" s="5"/>
      <c r="C276" s="5"/>
      <c r="D276" s="5"/>
      <c r="E276" s="5"/>
      <c r="F276" s="5"/>
      <c r="G276" s="5"/>
      <c r="H276" s="89">
        <v>3745519467</v>
      </c>
      <c r="I276" s="89"/>
      <c r="J276" s="159"/>
      <c r="K276" s="159">
        <v>16544214789</v>
      </c>
      <c r="L276" s="5"/>
    </row>
    <row r="277" spans="1:12" ht="18" customHeight="1">
      <c r="A277" s="217" t="s">
        <v>462</v>
      </c>
      <c r="B277" s="5"/>
      <c r="C277" s="5"/>
      <c r="D277" s="5"/>
      <c r="E277" s="5"/>
      <c r="F277" s="5"/>
      <c r="G277" s="5"/>
      <c r="H277" s="89">
        <v>1295100000</v>
      </c>
      <c r="I277" s="89"/>
      <c r="J277" s="159"/>
      <c r="L277" s="5"/>
    </row>
    <row r="278" spans="1:12" ht="18" customHeight="1">
      <c r="A278" s="217" t="s">
        <v>463</v>
      </c>
      <c r="B278" s="5"/>
      <c r="C278" s="5"/>
      <c r="D278" s="5"/>
      <c r="E278" s="5"/>
      <c r="F278" s="5"/>
      <c r="G278" s="5"/>
      <c r="H278" s="89"/>
      <c r="I278" s="89"/>
      <c r="J278" s="159"/>
      <c r="K278" s="159">
        <v>18484735457</v>
      </c>
      <c r="L278" s="5"/>
    </row>
    <row r="279" spans="1:12" ht="18" customHeight="1">
      <c r="A279" s="217" t="s">
        <v>464</v>
      </c>
      <c r="B279" s="5"/>
      <c r="C279" s="5"/>
      <c r="D279" s="5"/>
      <c r="E279" s="5"/>
      <c r="F279" s="5"/>
      <c r="G279" s="5"/>
      <c r="H279" s="89">
        <v>1225631300</v>
      </c>
      <c r="I279" s="89"/>
      <c r="J279" s="159"/>
      <c r="K279" s="159">
        <v>1234335300</v>
      </c>
      <c r="L279" s="5"/>
    </row>
    <row r="280" spans="1:12" ht="18" customHeight="1">
      <c r="A280" s="5" t="s">
        <v>465</v>
      </c>
      <c r="B280" s="5"/>
      <c r="C280" s="5"/>
      <c r="D280" s="5"/>
      <c r="E280" s="5"/>
      <c r="F280" s="5"/>
      <c r="G280" s="5"/>
      <c r="H280" s="89">
        <v>69450000</v>
      </c>
      <c r="I280" s="89"/>
      <c r="J280" s="159"/>
      <c r="K280" s="159">
        <v>63430000</v>
      </c>
      <c r="L280" s="5"/>
    </row>
    <row r="281" spans="1:12" ht="18" customHeight="1">
      <c r="A281" s="5" t="s">
        <v>466</v>
      </c>
      <c r="B281" s="5"/>
      <c r="C281" s="5"/>
      <c r="D281" s="5"/>
      <c r="E281" s="5"/>
      <c r="F281" s="5"/>
      <c r="G281" s="5"/>
      <c r="H281" s="89">
        <v>2118609100</v>
      </c>
      <c r="I281" s="89"/>
      <c r="J281" s="159"/>
      <c r="K281" s="159">
        <v>2311266100</v>
      </c>
      <c r="L281" s="5"/>
    </row>
    <row r="282" spans="1:12" ht="18" customHeight="1">
      <c r="A282" s="217" t="s">
        <v>467</v>
      </c>
      <c r="B282" s="5"/>
      <c r="C282" s="5"/>
      <c r="D282" s="5"/>
      <c r="E282" s="5"/>
      <c r="F282" s="5"/>
      <c r="G282" s="5"/>
      <c r="H282" s="89"/>
      <c r="I282" s="89"/>
      <c r="J282" s="159"/>
      <c r="K282" s="159">
        <v>150000000</v>
      </c>
      <c r="L282" s="5"/>
    </row>
    <row r="283" spans="1:12" ht="18" customHeight="1">
      <c r="A283" s="217" t="s">
        <v>468</v>
      </c>
      <c r="B283" s="5"/>
      <c r="C283" s="5"/>
      <c r="D283" s="5"/>
      <c r="E283" s="5"/>
      <c r="F283" s="5"/>
      <c r="G283" s="5"/>
      <c r="H283" s="89"/>
      <c r="I283" s="89"/>
      <c r="J283" s="159"/>
      <c r="K283" s="159">
        <v>142000000</v>
      </c>
      <c r="L283" s="5"/>
    </row>
    <row r="284" spans="1:12" ht="18" customHeight="1">
      <c r="A284" s="217" t="s">
        <v>469</v>
      </c>
      <c r="B284" s="5"/>
      <c r="C284" s="5"/>
      <c r="D284" s="5"/>
      <c r="E284" s="5"/>
      <c r="F284" s="5"/>
      <c r="G284" s="5"/>
      <c r="H284" s="89"/>
      <c r="I284" s="89"/>
      <c r="J284" s="159"/>
      <c r="K284" s="159">
        <v>497168000</v>
      </c>
      <c r="L284" s="5"/>
    </row>
    <row r="285" spans="1:12" ht="18" customHeight="1">
      <c r="A285" s="217" t="s">
        <v>470</v>
      </c>
      <c r="B285" s="5"/>
      <c r="C285" s="5"/>
      <c r="D285" s="5"/>
      <c r="E285" s="5"/>
      <c r="F285" s="5"/>
      <c r="G285" s="5"/>
      <c r="H285" s="89">
        <v>797500000</v>
      </c>
      <c r="I285" s="89"/>
      <c r="J285" s="159"/>
      <c r="L285" s="5"/>
    </row>
    <row r="286" spans="1:12" ht="18" customHeight="1">
      <c r="A286" s="5" t="s">
        <v>471</v>
      </c>
      <c r="B286" s="5"/>
      <c r="C286" s="5"/>
      <c r="D286" s="5"/>
      <c r="E286" s="5"/>
      <c r="F286" s="5"/>
      <c r="G286" s="5"/>
      <c r="H286" s="89"/>
      <c r="I286" s="89"/>
      <c r="J286" s="159"/>
      <c r="K286" s="159">
        <v>58300000</v>
      </c>
      <c r="L286" s="5"/>
    </row>
    <row r="287" spans="1:12" s="151" customFormat="1" ht="18" customHeight="1">
      <c r="A287" s="5" t="s">
        <v>472</v>
      </c>
      <c r="B287" s="5"/>
      <c r="C287" s="5"/>
      <c r="D287" s="5"/>
      <c r="E287" s="5"/>
      <c r="F287" s="5"/>
      <c r="G287" s="5"/>
      <c r="H287" s="89">
        <v>1177969</v>
      </c>
      <c r="I287" s="183"/>
      <c r="J287" s="218"/>
      <c r="K287" s="150"/>
      <c r="L287" s="148"/>
    </row>
    <row r="288" spans="1:12" s="151" customFormat="1" ht="18" customHeight="1">
      <c r="A288" s="217" t="s">
        <v>473</v>
      </c>
      <c r="B288" s="5"/>
      <c r="C288" s="5"/>
      <c r="D288" s="5"/>
      <c r="E288" s="5"/>
      <c r="F288" s="5"/>
      <c r="G288" s="5"/>
      <c r="H288" s="89">
        <v>25484215</v>
      </c>
      <c r="I288" s="183"/>
      <c r="J288" s="218"/>
      <c r="K288" s="150"/>
      <c r="L288" s="148"/>
    </row>
    <row r="289" spans="1:12" s="151" customFormat="1" ht="18" customHeight="1">
      <c r="A289" s="148"/>
      <c r="B289" s="148"/>
      <c r="C289" s="191" t="s">
        <v>214</v>
      </c>
      <c r="D289" s="148"/>
      <c r="E289" s="148"/>
      <c r="F289" s="148"/>
      <c r="G289" s="148"/>
      <c r="H289" s="32">
        <f>SUM(H258:H266)</f>
        <v>12878979352</v>
      </c>
      <c r="I289" s="183"/>
      <c r="J289" s="218"/>
      <c r="K289" s="218">
        <f>SUM(K259,K268:K287)</f>
        <v>42210243894</v>
      </c>
      <c r="L289" s="148"/>
    </row>
    <row r="290" spans="1:12" s="151" customFormat="1" ht="18" customHeight="1">
      <c r="A290" s="148"/>
      <c r="B290" s="148"/>
      <c r="C290" s="191"/>
      <c r="D290" s="148"/>
      <c r="E290" s="148"/>
      <c r="F290" s="148"/>
      <c r="G290" s="148"/>
      <c r="H290" s="32"/>
      <c r="I290" s="183"/>
      <c r="J290" s="218"/>
      <c r="K290" s="218"/>
      <c r="L290" s="148"/>
    </row>
    <row r="291" spans="1:12" s="151" customFormat="1" ht="18" customHeight="1">
      <c r="A291" s="5" t="s">
        <v>474</v>
      </c>
      <c r="B291" s="148"/>
      <c r="C291" s="191"/>
      <c r="D291" s="148"/>
      <c r="E291" s="148"/>
      <c r="F291" s="148"/>
      <c r="G291" s="148"/>
      <c r="H291" s="32"/>
      <c r="I291" s="183"/>
      <c r="J291" s="218"/>
      <c r="K291" s="218">
        <f>K292+K293</f>
        <v>177270587128</v>
      </c>
      <c r="L291" s="148"/>
    </row>
    <row r="292" spans="1:12" s="151" customFormat="1" ht="18" customHeight="1">
      <c r="A292" s="5" t="s">
        <v>475</v>
      </c>
      <c r="B292" s="148"/>
      <c r="C292" s="191"/>
      <c r="D292" s="148"/>
      <c r="E292" s="148"/>
      <c r="F292" s="148"/>
      <c r="G292" s="148"/>
      <c r="H292" s="174">
        <v>4543289050</v>
      </c>
      <c r="I292" s="183"/>
      <c r="J292" s="218"/>
      <c r="K292" s="159">
        <v>3537587128</v>
      </c>
      <c r="L292" s="148"/>
    </row>
    <row r="293" spans="1:12" s="151" customFormat="1" ht="18" customHeight="1">
      <c r="A293" s="5" t="s">
        <v>476</v>
      </c>
      <c r="B293" s="148"/>
      <c r="C293" s="191"/>
      <c r="D293" s="148"/>
      <c r="E293" s="148"/>
      <c r="F293" s="148"/>
      <c r="G293" s="148"/>
      <c r="H293" s="89">
        <f>H294</f>
        <v>118820259245</v>
      </c>
      <c r="I293" s="183"/>
      <c r="J293" s="218"/>
      <c r="K293" s="159">
        <v>173733000000</v>
      </c>
      <c r="L293" s="148"/>
    </row>
    <row r="294" spans="1:12" s="151" customFormat="1" ht="18" customHeight="1">
      <c r="A294" s="5" t="s">
        <v>477</v>
      </c>
      <c r="B294" s="148"/>
      <c r="C294" s="191"/>
      <c r="D294" s="148"/>
      <c r="E294" s="148"/>
      <c r="F294" s="148"/>
      <c r="G294" s="148"/>
      <c r="H294" s="89">
        <v>118820259245</v>
      </c>
      <c r="I294" s="183"/>
      <c r="J294" s="218"/>
      <c r="K294" s="159">
        <v>173733000000</v>
      </c>
      <c r="L294" s="148"/>
    </row>
    <row r="295" spans="1:12" s="151" customFormat="1" ht="18" customHeight="1">
      <c r="A295" s="5" t="s">
        <v>478</v>
      </c>
      <c r="B295" s="148"/>
      <c r="C295" s="191"/>
      <c r="D295" s="148"/>
      <c r="E295" s="148"/>
      <c r="F295" s="148"/>
      <c r="G295" s="148"/>
      <c r="H295" s="183"/>
      <c r="I295" s="183"/>
      <c r="J295" s="218"/>
      <c r="K295" s="150"/>
      <c r="L295" s="148"/>
    </row>
    <row r="296" spans="1:12" s="220" customFormat="1" ht="18" customHeight="1">
      <c r="A296" s="148" t="s">
        <v>479</v>
      </c>
      <c r="B296" s="153"/>
      <c r="C296" s="153"/>
      <c r="D296" s="219"/>
      <c r="E296" s="219"/>
      <c r="F296" s="219"/>
      <c r="G296" s="219"/>
      <c r="H296" s="154" t="str">
        <f>$H$3</f>
        <v>Cuối kỳ</v>
      </c>
      <c r="I296" s="154"/>
      <c r="J296" s="155"/>
      <c r="K296" s="156" t="str">
        <f>$K$3</f>
        <v>Đầu kỳ</v>
      </c>
      <c r="L296" s="219"/>
    </row>
    <row r="297" spans="1:12" s="220" customFormat="1" ht="18" customHeight="1">
      <c r="A297" s="5" t="s">
        <v>256</v>
      </c>
      <c r="B297" s="153"/>
      <c r="C297" s="153"/>
      <c r="D297" s="219"/>
      <c r="E297" s="219"/>
      <c r="F297" s="219"/>
      <c r="G297" s="219"/>
      <c r="H297" s="154"/>
      <c r="I297" s="154"/>
      <c r="J297" s="155"/>
      <c r="K297" s="156"/>
      <c r="L297" s="219"/>
    </row>
    <row r="298" spans="1:12" ht="18" customHeight="1" hidden="1">
      <c r="A298" s="5" t="s">
        <v>480</v>
      </c>
      <c r="B298" s="5"/>
      <c r="C298" s="5"/>
      <c r="D298" s="5"/>
      <c r="E298" s="5"/>
      <c r="F298" s="5"/>
      <c r="G298" s="5"/>
      <c r="H298" s="89">
        <v>0</v>
      </c>
      <c r="I298" s="89"/>
      <c r="J298" s="159"/>
      <c r="K298" s="159">
        <v>0</v>
      </c>
      <c r="L298" s="5"/>
    </row>
    <row r="299" spans="1:12" ht="18" customHeight="1" hidden="1">
      <c r="A299" s="5" t="s">
        <v>481</v>
      </c>
      <c r="B299" s="5"/>
      <c r="C299" s="5"/>
      <c r="D299" s="5"/>
      <c r="E299" s="5"/>
      <c r="F299" s="5"/>
      <c r="G299" s="5"/>
      <c r="H299" s="89">
        <f>'[1]BANGCDKT '!D91-'[1]THUYETTC-01'!H298</f>
        <v>0</v>
      </c>
      <c r="I299" s="89"/>
      <c r="J299" s="159"/>
      <c r="K299" s="159">
        <f>'[1]BANGCDKT '!E91-'[1]THUYETTC-01'!K298</f>
        <v>0</v>
      </c>
      <c r="L299" s="5"/>
    </row>
    <row r="300" spans="1:12" ht="18" customHeight="1" hidden="1">
      <c r="A300" s="5" t="s">
        <v>482</v>
      </c>
      <c r="B300" s="5"/>
      <c r="C300" s="5"/>
      <c r="D300" s="5"/>
      <c r="E300" s="5"/>
      <c r="F300" s="5"/>
      <c r="G300" s="5"/>
      <c r="H300" s="89"/>
      <c r="I300" s="89"/>
      <c r="J300" s="159"/>
      <c r="L300" s="5"/>
    </row>
    <row r="301" spans="1:12" s="151" customFormat="1" ht="18" customHeight="1">
      <c r="A301" s="148"/>
      <c r="B301" s="148"/>
      <c r="C301" s="191" t="s">
        <v>214</v>
      </c>
      <c r="D301" s="148"/>
      <c r="E301" s="148"/>
      <c r="F301" s="148"/>
      <c r="G301" s="148"/>
      <c r="H301" s="149">
        <f>SUM(H298:H299)</f>
        <v>0</v>
      </c>
      <c r="I301" s="149"/>
      <c r="J301" s="150"/>
      <c r="K301" s="150">
        <f>SUM(K298:K299)</f>
        <v>0</v>
      </c>
      <c r="L301" s="148"/>
    </row>
    <row r="302" spans="1:12" s="151" customFormat="1" ht="18" customHeight="1">
      <c r="A302" s="5" t="s">
        <v>348</v>
      </c>
      <c r="B302" s="148"/>
      <c r="C302" s="191"/>
      <c r="D302" s="148"/>
      <c r="E302" s="148"/>
      <c r="F302" s="148"/>
      <c r="G302" s="148"/>
      <c r="H302" s="149"/>
      <c r="I302" s="149"/>
      <c r="J302" s="150"/>
      <c r="K302" s="150"/>
      <c r="L302" s="148"/>
    </row>
    <row r="303" spans="1:12" s="151" customFormat="1" ht="18" customHeight="1">
      <c r="A303" s="5" t="s">
        <v>483</v>
      </c>
      <c r="B303" s="148"/>
      <c r="C303" s="191"/>
      <c r="D303" s="148"/>
      <c r="E303" s="148"/>
      <c r="F303" s="148"/>
      <c r="G303" s="148"/>
      <c r="H303" s="149"/>
      <c r="I303" s="149"/>
      <c r="J303" s="150"/>
      <c r="K303" s="150"/>
      <c r="L303" s="148"/>
    </row>
    <row r="304" spans="1:12" s="220" customFormat="1" ht="18" customHeight="1">
      <c r="A304" s="147" t="s">
        <v>484</v>
      </c>
      <c r="B304" s="153"/>
      <c r="C304" s="153"/>
      <c r="D304" s="219"/>
      <c r="E304" s="219"/>
      <c r="F304" s="219"/>
      <c r="G304" s="219"/>
      <c r="H304" s="154" t="str">
        <f>$H$3</f>
        <v>Cuối kỳ</v>
      </c>
      <c r="I304" s="154"/>
      <c r="J304" s="155"/>
      <c r="K304" s="156" t="str">
        <f>$K$3</f>
        <v>Đầu kỳ</v>
      </c>
      <c r="L304" s="219"/>
    </row>
    <row r="305" spans="1:12" s="220" customFormat="1" ht="18" customHeight="1">
      <c r="A305" s="166" t="s">
        <v>485</v>
      </c>
      <c r="B305" s="153"/>
      <c r="C305" s="153"/>
      <c r="D305" s="219"/>
      <c r="E305" s="219"/>
      <c r="F305" s="219"/>
      <c r="G305" s="5" t="s">
        <v>255</v>
      </c>
      <c r="H305" s="175" t="s">
        <v>486</v>
      </c>
      <c r="I305" s="175" t="s">
        <v>487</v>
      </c>
      <c r="J305" s="221" t="s">
        <v>255</v>
      </c>
      <c r="K305" s="176" t="s">
        <v>486</v>
      </c>
      <c r="L305" s="175" t="s">
        <v>487</v>
      </c>
    </row>
    <row r="306" spans="1:12" s="220" customFormat="1" ht="18" customHeight="1">
      <c r="A306" s="166" t="s">
        <v>488</v>
      </c>
      <c r="B306" s="219"/>
      <c r="C306" s="219"/>
      <c r="D306" s="219"/>
      <c r="E306" s="219"/>
      <c r="F306" s="219"/>
      <c r="G306" s="219"/>
      <c r="H306" s="222"/>
      <c r="I306" s="222"/>
      <c r="J306" s="223"/>
      <c r="K306" s="223"/>
      <c r="L306" s="219"/>
    </row>
    <row r="307" spans="1:12" ht="18" customHeight="1" hidden="1">
      <c r="A307" s="5" t="s">
        <v>489</v>
      </c>
      <c r="B307" s="5"/>
      <c r="C307" s="5"/>
      <c r="D307" s="5"/>
      <c r="E307" s="5"/>
      <c r="F307" s="5"/>
      <c r="G307" s="5"/>
      <c r="H307" s="89"/>
      <c r="I307" s="89"/>
      <c r="J307" s="159"/>
      <c r="L307" s="5"/>
    </row>
    <row r="308" spans="1:12" ht="18" customHeight="1" hidden="1">
      <c r="A308" s="5" t="s">
        <v>490</v>
      </c>
      <c r="B308" s="5"/>
      <c r="C308" s="5"/>
      <c r="D308" s="5"/>
      <c r="E308" s="5"/>
      <c r="F308" s="5"/>
      <c r="G308" s="5"/>
      <c r="H308" s="89"/>
      <c r="I308" s="89"/>
      <c r="J308" s="159"/>
      <c r="L308" s="5"/>
    </row>
    <row r="309" spans="1:12" ht="18" customHeight="1" hidden="1">
      <c r="A309" s="5" t="s">
        <v>491</v>
      </c>
      <c r="B309" s="5"/>
      <c r="C309" s="5"/>
      <c r="D309" s="5"/>
      <c r="E309" s="5"/>
      <c r="F309" s="5"/>
      <c r="G309" s="5"/>
      <c r="H309" s="89"/>
      <c r="I309" s="89"/>
      <c r="J309" s="159"/>
      <c r="L309" s="5"/>
    </row>
    <row r="310" spans="1:12" ht="18" customHeight="1">
      <c r="A310" s="5"/>
      <c r="B310" s="5"/>
      <c r="C310" s="191" t="s">
        <v>214</v>
      </c>
      <c r="D310" s="5"/>
      <c r="E310" s="5"/>
      <c r="F310" s="5"/>
      <c r="G310" s="5"/>
      <c r="H310" s="89"/>
      <c r="I310" s="89"/>
      <c r="J310" s="159"/>
      <c r="L310" s="5"/>
    </row>
    <row r="311" spans="1:12" s="220" customFormat="1" ht="18" customHeight="1">
      <c r="A311" s="166" t="s">
        <v>492</v>
      </c>
      <c r="B311" s="219"/>
      <c r="C311" s="219"/>
      <c r="D311" s="219"/>
      <c r="E311" s="219"/>
      <c r="F311" s="219"/>
      <c r="G311" s="219"/>
      <c r="H311" s="222"/>
      <c r="I311" s="222"/>
      <c r="J311" s="223"/>
      <c r="K311" s="223"/>
      <c r="L311" s="219"/>
    </row>
    <row r="312" spans="1:12" ht="18" customHeight="1">
      <c r="A312" s="5"/>
      <c r="B312" s="5"/>
      <c r="C312" s="191" t="s">
        <v>214</v>
      </c>
      <c r="D312" s="5"/>
      <c r="E312" s="5"/>
      <c r="F312" s="5"/>
      <c r="G312" s="5"/>
      <c r="H312" s="89"/>
      <c r="I312" s="89"/>
      <c r="J312" s="159"/>
      <c r="L312" s="5"/>
    </row>
    <row r="313" spans="1:12" ht="18" customHeight="1">
      <c r="A313" s="5" t="s">
        <v>493</v>
      </c>
      <c r="B313" s="5"/>
      <c r="C313" s="5"/>
      <c r="D313" s="5"/>
      <c r="E313" s="5"/>
      <c r="F313" s="5"/>
      <c r="G313" s="5"/>
      <c r="H313" s="89"/>
      <c r="I313" s="89"/>
      <c r="J313" s="159"/>
      <c r="L313" s="5"/>
    </row>
    <row r="314" spans="1:12" ht="18" customHeight="1" hidden="1">
      <c r="A314" s="5" t="s">
        <v>494</v>
      </c>
      <c r="B314" s="5"/>
      <c r="C314" s="5"/>
      <c r="D314" s="5"/>
      <c r="E314" s="5"/>
      <c r="F314" s="5"/>
      <c r="G314" s="5"/>
      <c r="H314" s="89"/>
      <c r="I314" s="89"/>
      <c r="J314" s="159"/>
      <c r="L314" s="5"/>
    </row>
    <row r="315" spans="1:12" ht="18" customHeight="1" hidden="1">
      <c r="A315" s="5" t="s">
        <v>495</v>
      </c>
      <c r="B315" s="5"/>
      <c r="C315" s="5"/>
      <c r="D315" s="5"/>
      <c r="E315" s="5"/>
      <c r="F315" s="5"/>
      <c r="G315" s="5"/>
      <c r="H315" s="89"/>
      <c r="I315" s="89"/>
      <c r="J315" s="159"/>
      <c r="L315" s="5"/>
    </row>
    <row r="316" spans="1:12" ht="18" customHeight="1" hidden="1">
      <c r="A316" s="5" t="s">
        <v>496</v>
      </c>
      <c r="B316" s="5"/>
      <c r="C316" s="5"/>
      <c r="D316" s="5"/>
      <c r="E316" s="5"/>
      <c r="F316" s="5"/>
      <c r="G316" s="5"/>
      <c r="H316" s="89"/>
      <c r="I316" s="89"/>
      <c r="J316" s="159"/>
      <c r="L316" s="5"/>
    </row>
    <row r="317" spans="1:12" ht="18" customHeight="1" hidden="1">
      <c r="A317" s="5" t="s">
        <v>497</v>
      </c>
      <c r="B317" s="5"/>
      <c r="C317" s="5"/>
      <c r="D317" s="5"/>
      <c r="E317" s="5"/>
      <c r="F317" s="5"/>
      <c r="G317" s="5"/>
      <c r="H317" s="89"/>
      <c r="I317" s="89"/>
      <c r="J317" s="159"/>
      <c r="L317" s="5"/>
    </row>
    <row r="318" spans="1:12" ht="18" customHeight="1" hidden="1">
      <c r="A318" s="5" t="s">
        <v>498</v>
      </c>
      <c r="B318" s="5"/>
      <c r="C318" s="5"/>
      <c r="D318" s="5"/>
      <c r="E318" s="5"/>
      <c r="F318" s="5"/>
      <c r="G318" s="5"/>
      <c r="H318" s="89"/>
      <c r="I318" s="89"/>
      <c r="J318" s="159"/>
      <c r="L318" s="5"/>
    </row>
    <row r="319" spans="1:12" ht="18" customHeight="1" hidden="1">
      <c r="A319" s="5" t="s">
        <v>499</v>
      </c>
      <c r="B319" s="5"/>
      <c r="C319" s="5"/>
      <c r="D319" s="5"/>
      <c r="E319" s="5"/>
      <c r="F319" s="5"/>
      <c r="G319" s="5"/>
      <c r="H319" s="89"/>
      <c r="I319" s="89"/>
      <c r="J319" s="159"/>
      <c r="L319" s="5"/>
    </row>
    <row r="320" spans="1:12" ht="18" customHeight="1">
      <c r="A320" s="173" t="s">
        <v>500</v>
      </c>
      <c r="B320" s="5"/>
      <c r="C320" s="5"/>
      <c r="D320" s="5"/>
      <c r="E320" s="5"/>
      <c r="F320" s="5"/>
      <c r="G320" s="5"/>
      <c r="H320" s="89"/>
      <c r="I320" s="89"/>
      <c r="J320" s="159"/>
      <c r="L320" s="5"/>
    </row>
    <row r="321" spans="1:12" ht="18" customHeight="1" hidden="1">
      <c r="A321" s="5" t="s">
        <v>501</v>
      </c>
      <c r="B321" s="5"/>
      <c r="C321" s="5"/>
      <c r="D321" s="5"/>
      <c r="E321" s="5"/>
      <c r="F321" s="5"/>
      <c r="G321" s="5"/>
      <c r="H321" s="89"/>
      <c r="I321" s="89"/>
      <c r="J321" s="159"/>
      <c r="L321" s="5"/>
    </row>
    <row r="322" spans="1:12" ht="18" customHeight="1" hidden="1">
      <c r="A322" s="5" t="s">
        <v>502</v>
      </c>
      <c r="B322" s="5"/>
      <c r="C322" s="5"/>
      <c r="D322" s="5"/>
      <c r="E322" s="5"/>
      <c r="F322" s="5"/>
      <c r="G322" s="5"/>
      <c r="H322" s="89"/>
      <c r="I322" s="89"/>
      <c r="J322" s="159"/>
      <c r="L322" s="5"/>
    </row>
    <row r="323" spans="1:12" ht="18" customHeight="1" hidden="1">
      <c r="A323" s="5" t="s">
        <v>503</v>
      </c>
      <c r="B323" s="5"/>
      <c r="C323" s="5"/>
      <c r="D323" s="5"/>
      <c r="E323" s="5"/>
      <c r="F323" s="5"/>
      <c r="G323" s="5"/>
      <c r="H323" s="89"/>
      <c r="I323" s="89"/>
      <c r="J323" s="159"/>
      <c r="L323" s="5"/>
    </row>
    <row r="324" spans="1:12" ht="18" customHeight="1" hidden="1">
      <c r="A324" s="5" t="s">
        <v>504</v>
      </c>
      <c r="B324" s="5"/>
      <c r="C324" s="5"/>
      <c r="D324" s="5"/>
      <c r="E324" s="5"/>
      <c r="F324" s="5"/>
      <c r="G324" s="5"/>
      <c r="H324" s="89"/>
      <c r="I324" s="89"/>
      <c r="J324" s="159"/>
      <c r="L324" s="5"/>
    </row>
    <row r="325" spans="1:12" ht="18" customHeight="1" hidden="1">
      <c r="A325" s="5" t="s">
        <v>505</v>
      </c>
      <c r="B325" s="5"/>
      <c r="C325" s="5"/>
      <c r="D325" s="5"/>
      <c r="E325" s="5"/>
      <c r="F325" s="5"/>
      <c r="G325" s="5"/>
      <c r="H325" s="89"/>
      <c r="I325" s="89"/>
      <c r="J325" s="159"/>
      <c r="L325" s="5"/>
    </row>
    <row r="326" spans="1:12" ht="18" customHeight="1">
      <c r="A326" s="173" t="s">
        <v>506</v>
      </c>
      <c r="B326" s="5"/>
      <c r="C326" s="5"/>
      <c r="D326" s="5"/>
      <c r="E326" s="5"/>
      <c r="F326" s="5"/>
      <c r="G326" s="5"/>
      <c r="H326" s="154" t="str">
        <f>$H$3</f>
        <v>Cuối kỳ</v>
      </c>
      <c r="I326" s="154"/>
      <c r="J326" s="155"/>
      <c r="K326" s="156" t="str">
        <f>$K$3</f>
        <v>Đầu kỳ</v>
      </c>
      <c r="L326" s="5"/>
    </row>
    <row r="327" spans="1:12" ht="18" customHeight="1">
      <c r="A327" s="169" t="s">
        <v>256</v>
      </c>
      <c r="B327" s="5"/>
      <c r="C327" s="5"/>
      <c r="D327" s="5"/>
      <c r="E327" s="5"/>
      <c r="F327" s="5"/>
      <c r="G327" s="5"/>
      <c r="H327" s="89"/>
      <c r="I327" s="89"/>
      <c r="J327" s="159"/>
      <c r="L327" s="5"/>
    </row>
    <row r="328" spans="1:12" ht="18" customHeight="1" hidden="1">
      <c r="A328" s="5" t="s">
        <v>507</v>
      </c>
      <c r="B328" s="5"/>
      <c r="C328" s="5"/>
      <c r="D328" s="5"/>
      <c r="E328" s="5"/>
      <c r="F328" s="5"/>
      <c r="G328" s="5"/>
      <c r="H328" s="89"/>
      <c r="I328" s="89"/>
      <c r="J328" s="159"/>
      <c r="L328" s="5"/>
    </row>
    <row r="329" spans="1:12" ht="18" customHeight="1" hidden="1">
      <c r="A329" s="5" t="s">
        <v>508</v>
      </c>
      <c r="B329" s="5"/>
      <c r="C329" s="5"/>
      <c r="D329" s="5"/>
      <c r="E329" s="5"/>
      <c r="F329" s="5"/>
      <c r="G329" s="5"/>
      <c r="H329" s="89"/>
      <c r="I329" s="89"/>
      <c r="J329" s="159"/>
      <c r="L329" s="5"/>
    </row>
    <row r="330" spans="1:12" ht="18" customHeight="1" hidden="1">
      <c r="A330" s="5" t="s">
        <v>509</v>
      </c>
      <c r="B330" s="5"/>
      <c r="C330" s="5"/>
      <c r="D330" s="5"/>
      <c r="E330" s="5"/>
      <c r="F330" s="5"/>
      <c r="G330" s="5"/>
      <c r="H330" s="89"/>
      <c r="I330" s="89"/>
      <c r="J330" s="159"/>
      <c r="L330" s="5"/>
    </row>
    <row r="331" spans="1:12" ht="18" customHeight="1" hidden="1">
      <c r="A331" s="5" t="s">
        <v>510</v>
      </c>
      <c r="B331" s="5"/>
      <c r="C331" s="5"/>
      <c r="D331" s="5"/>
      <c r="E331" s="5"/>
      <c r="F331" s="5"/>
      <c r="G331" s="5"/>
      <c r="H331" s="89"/>
      <c r="I331" s="89"/>
      <c r="J331" s="159"/>
      <c r="L331" s="5"/>
    </row>
    <row r="332" spans="1:12" ht="18" customHeight="1">
      <c r="A332" s="5"/>
      <c r="B332" s="5"/>
      <c r="C332" s="191" t="s">
        <v>214</v>
      </c>
      <c r="D332" s="5"/>
      <c r="E332" s="5"/>
      <c r="F332" s="5"/>
      <c r="G332" s="5"/>
      <c r="H332" s="89"/>
      <c r="I332" s="89"/>
      <c r="J332" s="159"/>
      <c r="L332" s="5"/>
    </row>
    <row r="333" spans="1:12" ht="18" customHeight="1">
      <c r="A333" s="169" t="s">
        <v>348</v>
      </c>
      <c r="B333" s="5"/>
      <c r="C333" s="5"/>
      <c r="D333" s="5"/>
      <c r="E333" s="5"/>
      <c r="F333" s="5"/>
      <c r="G333" s="5"/>
      <c r="H333" s="89"/>
      <c r="I333" s="89"/>
      <c r="J333" s="159"/>
      <c r="L333" s="5"/>
    </row>
    <row r="334" spans="1:12" ht="19.5" customHeight="1">
      <c r="A334" s="224" t="s">
        <v>511</v>
      </c>
      <c r="B334" s="225"/>
      <c r="C334" s="225"/>
      <c r="D334" s="225"/>
      <c r="E334" s="225"/>
      <c r="F334" s="225"/>
      <c r="G334" s="225"/>
      <c r="H334" s="225"/>
      <c r="I334" s="225"/>
      <c r="J334" s="226"/>
      <c r="K334" s="227"/>
      <c r="L334" s="228"/>
    </row>
    <row r="335" spans="1:12" ht="19.5" customHeight="1">
      <c r="A335" s="229" t="s">
        <v>512</v>
      </c>
      <c r="B335" s="230"/>
      <c r="C335" s="230"/>
      <c r="D335" s="230"/>
      <c r="E335" s="231"/>
      <c r="F335" s="231"/>
      <c r="G335" s="231"/>
      <c r="H335" s="154" t="str">
        <f>$H$3</f>
        <v>Cuối kỳ</v>
      </c>
      <c r="I335" s="154"/>
      <c r="J335" s="155"/>
      <c r="K335" s="156" t="str">
        <f>$K$3</f>
        <v>Đầu kỳ</v>
      </c>
      <c r="L335" s="228"/>
    </row>
    <row r="336" spans="1:12" ht="19.5" customHeight="1" hidden="1">
      <c r="A336" s="469" t="s">
        <v>513</v>
      </c>
      <c r="B336" s="469"/>
      <c r="C336" s="469"/>
      <c r="D336" s="469"/>
      <c r="E336" s="469"/>
      <c r="F336" s="469"/>
      <c r="G336" s="469"/>
      <c r="H336" s="154"/>
      <c r="I336" s="154"/>
      <c r="J336" s="155"/>
      <c r="K336" s="156"/>
      <c r="L336" s="228"/>
    </row>
    <row r="337" spans="1:12" ht="19.5" customHeight="1" hidden="1">
      <c r="A337" s="469" t="s">
        <v>514</v>
      </c>
      <c r="B337" s="469"/>
      <c r="C337" s="469"/>
      <c r="D337" s="469"/>
      <c r="E337" s="469"/>
      <c r="F337" s="469"/>
      <c r="G337" s="469"/>
      <c r="H337" s="231"/>
      <c r="I337" s="231"/>
      <c r="J337" s="232"/>
      <c r="K337" s="233"/>
      <c r="L337" s="234"/>
    </row>
    <row r="338" spans="1:12" ht="19.5" customHeight="1" hidden="1">
      <c r="A338" s="470" t="s">
        <v>515</v>
      </c>
      <c r="B338" s="470"/>
      <c r="C338" s="470"/>
      <c r="D338" s="470"/>
      <c r="E338" s="470"/>
      <c r="F338" s="470"/>
      <c r="G338" s="470"/>
      <c r="H338" s="231"/>
      <c r="I338" s="231"/>
      <c r="J338" s="232"/>
      <c r="K338" s="233"/>
      <c r="L338" s="234"/>
    </row>
    <row r="339" spans="1:12" ht="19.5" customHeight="1" hidden="1">
      <c r="A339" s="470" t="s">
        <v>516</v>
      </c>
      <c r="B339" s="470"/>
      <c r="C339" s="470"/>
      <c r="D339" s="470"/>
      <c r="E339" s="470"/>
      <c r="F339" s="470"/>
      <c r="G339" s="470"/>
      <c r="H339" s="231"/>
      <c r="I339" s="231"/>
      <c r="J339" s="232"/>
      <c r="K339" s="233"/>
      <c r="L339" s="234"/>
    </row>
    <row r="340" spans="1:12" ht="19.5" customHeight="1" hidden="1">
      <c r="A340" s="467" t="s">
        <v>517</v>
      </c>
      <c r="B340" s="467"/>
      <c r="C340" s="467"/>
      <c r="D340" s="467"/>
      <c r="E340" s="467"/>
      <c r="F340" s="467"/>
      <c r="G340" s="467"/>
      <c r="H340" s="160"/>
      <c r="I340" s="160"/>
      <c r="J340" s="235"/>
      <c r="K340" s="233"/>
      <c r="L340" s="234"/>
    </row>
    <row r="341" spans="1:12" ht="20.25" customHeight="1">
      <c r="A341" s="151" t="s">
        <v>518</v>
      </c>
      <c r="H341" s="151">
        <f>SUM(H337:H340)</f>
        <v>0</v>
      </c>
      <c r="I341" s="151"/>
      <c r="J341" s="236"/>
      <c r="K341" s="237">
        <f>SUM(K337:K340)</f>
        <v>0</v>
      </c>
      <c r="L341" s="238"/>
    </row>
    <row r="342" spans="1:12" ht="20.25" customHeight="1">
      <c r="A342" s="239" t="s">
        <v>519</v>
      </c>
      <c r="B342" s="230"/>
      <c r="C342" s="230"/>
      <c r="D342" s="231"/>
      <c r="E342" s="231"/>
      <c r="F342" s="231"/>
      <c r="G342" s="231"/>
      <c r="H342" s="154" t="str">
        <f>$H$3</f>
        <v>Cuối kỳ</v>
      </c>
      <c r="I342" s="154"/>
      <c r="J342" s="155"/>
      <c r="K342" s="156" t="str">
        <f>$K$3</f>
        <v>Đầu kỳ</v>
      </c>
      <c r="L342" s="228"/>
    </row>
    <row r="343" spans="1:12" ht="20.25" customHeight="1">
      <c r="A343" s="467" t="s">
        <v>520</v>
      </c>
      <c r="B343" s="467"/>
      <c r="C343" s="467"/>
      <c r="D343" s="467"/>
      <c r="E343" s="467"/>
      <c r="F343" s="467"/>
      <c r="G343" s="467"/>
      <c r="H343" s="154"/>
      <c r="I343" s="154"/>
      <c r="J343" s="155"/>
      <c r="K343" s="156"/>
      <c r="L343" s="228"/>
    </row>
    <row r="344" spans="1:12" ht="20.25" customHeight="1">
      <c r="A344" s="467" t="s">
        <v>521</v>
      </c>
      <c r="B344" s="467"/>
      <c r="C344" s="467"/>
      <c r="D344" s="467"/>
      <c r="E344" s="467"/>
      <c r="F344" s="467"/>
      <c r="G344" s="467"/>
      <c r="H344" s="231"/>
      <c r="I344" s="231"/>
      <c r="J344" s="232"/>
      <c r="K344" s="233"/>
      <c r="L344" s="234"/>
    </row>
    <row r="345" spans="1:12" ht="20.25" customHeight="1">
      <c r="A345" s="467" t="s">
        <v>522</v>
      </c>
      <c r="B345" s="467"/>
      <c r="C345" s="467"/>
      <c r="D345" s="467"/>
      <c r="E345" s="467"/>
      <c r="F345" s="467"/>
      <c r="G345" s="467"/>
      <c r="H345" s="160"/>
      <c r="I345" s="160"/>
      <c r="J345" s="235"/>
      <c r="K345" s="233"/>
      <c r="L345" s="234"/>
    </row>
    <row r="346" spans="1:12" ht="20.25" customHeight="1">
      <c r="A346" s="160" t="s">
        <v>523</v>
      </c>
      <c r="H346" s="154" t="str">
        <f>$H$3</f>
        <v>Cuối kỳ</v>
      </c>
      <c r="I346" s="154"/>
      <c r="J346" s="155"/>
      <c r="K346" s="156" t="str">
        <f>$K$3</f>
        <v>Đầu kỳ</v>
      </c>
      <c r="L346" s="238"/>
    </row>
    <row r="347" spans="1:12" ht="20.25" customHeight="1">
      <c r="A347" s="160" t="s">
        <v>524</v>
      </c>
      <c r="H347" s="154"/>
      <c r="I347" s="154"/>
      <c r="J347" s="155"/>
      <c r="K347" s="171"/>
      <c r="L347" s="238"/>
    </row>
    <row r="348" spans="1:12" ht="20.25" customHeight="1">
      <c r="A348" s="160" t="s">
        <v>525</v>
      </c>
      <c r="H348" s="154"/>
      <c r="I348" s="154"/>
      <c r="J348" s="155"/>
      <c r="K348" s="156"/>
      <c r="L348" s="238"/>
    </row>
    <row r="349" spans="3:12" ht="20.25" customHeight="1">
      <c r="C349" s="151" t="s">
        <v>214</v>
      </c>
      <c r="H349" s="240">
        <f>H347+H348</f>
        <v>0</v>
      </c>
      <c r="I349" s="240"/>
      <c r="J349" s="181"/>
      <c r="K349" s="181">
        <f>K347+K348</f>
        <v>0</v>
      </c>
      <c r="L349" s="238"/>
    </row>
    <row r="350" spans="1:12" s="220" customFormat="1" ht="20.25" customHeight="1">
      <c r="A350" s="166" t="s">
        <v>526</v>
      </c>
      <c r="B350" s="219"/>
      <c r="C350" s="219"/>
      <c r="D350" s="219"/>
      <c r="E350" s="219"/>
      <c r="F350" s="219"/>
      <c r="G350" s="219"/>
      <c r="H350" s="154" t="str">
        <f>$H$3</f>
        <v>Cuối kỳ</v>
      </c>
      <c r="I350" s="154"/>
      <c r="J350" s="155"/>
      <c r="K350" s="156" t="str">
        <f>$K$3</f>
        <v>Đầu kỳ</v>
      </c>
      <c r="L350" s="219"/>
    </row>
    <row r="351" spans="1:12" ht="20.25" customHeight="1">
      <c r="A351" s="5" t="s">
        <v>527</v>
      </c>
      <c r="B351" s="5"/>
      <c r="C351" s="5"/>
      <c r="D351" s="5"/>
      <c r="E351" s="5"/>
      <c r="F351" s="5"/>
      <c r="G351" s="5"/>
      <c r="H351" s="89"/>
      <c r="I351" s="89"/>
      <c r="J351" s="159"/>
      <c r="L351" s="5"/>
    </row>
    <row r="352" spans="1:12" ht="20.25" customHeight="1">
      <c r="A352" s="5" t="s">
        <v>528</v>
      </c>
      <c r="B352" s="5"/>
      <c r="C352" s="5"/>
      <c r="D352" s="5"/>
      <c r="E352" s="5"/>
      <c r="F352" s="5"/>
      <c r="G352" s="5"/>
      <c r="H352" s="89">
        <v>654885595389</v>
      </c>
      <c r="I352" s="89"/>
      <c r="J352" s="159"/>
      <c r="K352" s="159">
        <v>654885595389</v>
      </c>
      <c r="L352" s="5"/>
    </row>
    <row r="353" spans="1:12" ht="20.25" customHeight="1">
      <c r="A353" s="5" t="s">
        <v>529</v>
      </c>
      <c r="B353" s="5"/>
      <c r="C353" s="5"/>
      <c r="D353" s="5"/>
      <c r="E353" s="5"/>
      <c r="F353" s="5"/>
      <c r="G353" s="5"/>
      <c r="H353" s="241">
        <v>802842934509</v>
      </c>
      <c r="I353" s="89"/>
      <c r="J353" s="159"/>
      <c r="L353" s="5"/>
    </row>
    <row r="354" spans="1:12" ht="20.25" customHeight="1">
      <c r="A354" s="5" t="s">
        <v>530</v>
      </c>
      <c r="B354" s="5"/>
      <c r="C354" s="5"/>
      <c r="D354" s="5"/>
      <c r="E354" s="5"/>
      <c r="F354" s="5"/>
      <c r="G354" s="5"/>
      <c r="H354" s="89"/>
      <c r="I354" s="89"/>
      <c r="J354" s="159"/>
      <c r="L354" s="5"/>
    </row>
    <row r="355" spans="1:13" ht="20.25" customHeight="1">
      <c r="A355" s="5" t="s">
        <v>531</v>
      </c>
      <c r="B355" s="5"/>
      <c r="C355" s="5"/>
      <c r="D355" s="5"/>
      <c r="E355" s="5"/>
      <c r="F355" s="5"/>
      <c r="G355" s="5"/>
      <c r="H355" s="89">
        <f>H352+H353-H354</f>
        <v>1457728529898</v>
      </c>
      <c r="I355" s="89"/>
      <c r="J355" s="159"/>
      <c r="K355" s="159">
        <v>654885595389</v>
      </c>
      <c r="L355" s="5"/>
      <c r="M355" s="174"/>
    </row>
    <row r="356" spans="1:12" ht="20.25" customHeight="1">
      <c r="A356" s="5" t="s">
        <v>532</v>
      </c>
      <c r="B356" s="5"/>
      <c r="C356" s="5"/>
      <c r="D356" s="5"/>
      <c r="E356" s="5"/>
      <c r="F356" s="5"/>
      <c r="G356" s="5"/>
      <c r="H356" s="89"/>
      <c r="I356" s="89"/>
      <c r="J356" s="159"/>
      <c r="L356" s="5"/>
    </row>
    <row r="357" spans="1:12" s="220" customFormat="1" ht="20.25" customHeight="1">
      <c r="A357" s="166" t="s">
        <v>533</v>
      </c>
      <c r="B357" s="219"/>
      <c r="C357" s="219"/>
      <c r="D357" s="219"/>
      <c r="E357" s="219"/>
      <c r="F357" s="219"/>
      <c r="G357" s="219"/>
      <c r="H357" s="154" t="str">
        <f>$H$3</f>
        <v>Cuối kỳ</v>
      </c>
      <c r="I357" s="154"/>
      <c r="J357" s="155"/>
      <c r="K357" s="156" t="str">
        <f>$K$3</f>
        <v>Đầu kỳ</v>
      </c>
      <c r="L357" s="219"/>
    </row>
    <row r="358" spans="1:12" ht="20.25" customHeight="1">
      <c r="A358" s="166" t="s">
        <v>534</v>
      </c>
      <c r="B358" s="5"/>
      <c r="C358" s="5"/>
      <c r="D358" s="5"/>
      <c r="E358" s="5"/>
      <c r="F358" s="5"/>
      <c r="G358" s="5"/>
      <c r="H358" s="89"/>
      <c r="I358" s="89"/>
      <c r="J358" s="159"/>
      <c r="L358" s="5"/>
    </row>
    <row r="359" spans="1:12" ht="20.25" customHeight="1" hidden="1">
      <c r="A359" s="166" t="s">
        <v>535</v>
      </c>
      <c r="B359" s="5"/>
      <c r="C359" s="5"/>
      <c r="D359" s="5"/>
      <c r="E359" s="5"/>
      <c r="F359" s="5"/>
      <c r="G359" s="5"/>
      <c r="H359" s="89"/>
      <c r="I359" s="89"/>
      <c r="J359" s="159"/>
      <c r="L359" s="5"/>
    </row>
    <row r="360" spans="1:12" ht="20.25" customHeight="1" hidden="1">
      <c r="A360" s="166" t="s">
        <v>536</v>
      </c>
      <c r="B360" s="5"/>
      <c r="C360" s="5"/>
      <c r="D360" s="5"/>
      <c r="E360" s="5"/>
      <c r="F360" s="5"/>
      <c r="G360" s="5"/>
      <c r="H360" s="89"/>
      <c r="I360" s="89"/>
      <c r="J360" s="159"/>
      <c r="L360" s="5"/>
    </row>
    <row r="361" spans="1:12" ht="20.25" customHeight="1" hidden="1">
      <c r="A361" s="166" t="s">
        <v>537</v>
      </c>
      <c r="B361" s="5"/>
      <c r="C361" s="5"/>
      <c r="D361" s="5"/>
      <c r="E361" s="5"/>
      <c r="F361" s="5"/>
      <c r="G361" s="5"/>
      <c r="H361" s="89"/>
      <c r="I361" s="89"/>
      <c r="J361" s="159"/>
      <c r="L361" s="5"/>
    </row>
    <row r="362" spans="1:12" ht="20.25" customHeight="1" hidden="1">
      <c r="A362" s="5" t="s">
        <v>538</v>
      </c>
      <c r="B362" s="5"/>
      <c r="C362" s="5"/>
      <c r="D362" s="5"/>
      <c r="E362" s="5"/>
      <c r="F362" s="5"/>
      <c r="G362" s="5"/>
      <c r="H362" s="89"/>
      <c r="I362" s="89"/>
      <c r="J362" s="159"/>
      <c r="L362" s="5"/>
    </row>
    <row r="363" spans="1:12" ht="20.25" customHeight="1" hidden="1">
      <c r="A363" s="166" t="s">
        <v>536</v>
      </c>
      <c r="B363" s="5"/>
      <c r="C363" s="5"/>
      <c r="D363" s="5"/>
      <c r="E363" s="5"/>
      <c r="F363" s="5"/>
      <c r="G363" s="5"/>
      <c r="H363" s="89"/>
      <c r="I363" s="89"/>
      <c r="J363" s="159"/>
      <c r="L363" s="5"/>
    </row>
    <row r="364" spans="1:12" ht="20.25" customHeight="1" hidden="1">
      <c r="A364" s="166" t="s">
        <v>537</v>
      </c>
      <c r="B364" s="5"/>
      <c r="C364" s="5"/>
      <c r="D364" s="5"/>
      <c r="E364" s="5"/>
      <c r="F364" s="5"/>
      <c r="G364" s="5"/>
      <c r="H364" s="89"/>
      <c r="I364" s="89"/>
      <c r="J364" s="159"/>
      <c r="L364" s="5"/>
    </row>
    <row r="365" spans="1:12" ht="20.25" customHeight="1" hidden="1">
      <c r="A365" s="5" t="s">
        <v>539</v>
      </c>
      <c r="B365" s="5"/>
      <c r="C365" s="5"/>
      <c r="D365" s="5"/>
      <c r="E365" s="5"/>
      <c r="F365" s="5"/>
      <c r="G365" s="5"/>
      <c r="H365" s="89"/>
      <c r="I365" s="89"/>
      <c r="J365" s="159"/>
      <c r="L365" s="5"/>
    </row>
    <row r="366" spans="1:12" ht="20.25" customHeight="1" hidden="1">
      <c r="A366" s="166" t="s">
        <v>536</v>
      </c>
      <c r="B366" s="5"/>
      <c r="C366" s="5"/>
      <c r="D366" s="5"/>
      <c r="E366" s="5"/>
      <c r="F366" s="5"/>
      <c r="G366" s="5"/>
      <c r="H366" s="89"/>
      <c r="I366" s="89"/>
      <c r="J366" s="159"/>
      <c r="L366" s="5"/>
    </row>
    <row r="367" spans="1:12" ht="20.25" customHeight="1" hidden="1">
      <c r="A367" s="166" t="s">
        <v>537</v>
      </c>
      <c r="B367" s="5"/>
      <c r="C367" s="5"/>
      <c r="D367" s="5"/>
      <c r="E367" s="5"/>
      <c r="F367" s="5"/>
      <c r="G367" s="5"/>
      <c r="H367" s="89"/>
      <c r="I367" s="89"/>
      <c r="J367" s="159"/>
      <c r="L367" s="5"/>
    </row>
    <row r="368" spans="1:12" ht="20.25" customHeight="1">
      <c r="A368" s="185" t="s">
        <v>540</v>
      </c>
      <c r="B368" s="5"/>
      <c r="C368" s="5"/>
      <c r="D368" s="5"/>
      <c r="E368" s="5"/>
      <c r="F368" s="5"/>
      <c r="G368" s="5"/>
      <c r="H368" s="89"/>
      <c r="I368" s="89"/>
      <c r="J368" s="159"/>
      <c r="L368" s="5"/>
    </row>
    <row r="369" spans="1:12" s="220" customFormat="1" ht="20.25" customHeight="1">
      <c r="A369" s="166" t="s">
        <v>541</v>
      </c>
      <c r="B369" s="219"/>
      <c r="C369" s="219"/>
      <c r="D369" s="219"/>
      <c r="E369" s="219"/>
      <c r="F369" s="219"/>
      <c r="G369" s="219"/>
      <c r="H369" s="154" t="str">
        <f>$H$3</f>
        <v>Cuối kỳ</v>
      </c>
      <c r="I369" s="154"/>
      <c r="J369" s="155"/>
      <c r="K369" s="156" t="str">
        <f>$K$3</f>
        <v>Đầu kỳ</v>
      </c>
      <c r="L369" s="219"/>
    </row>
    <row r="370" spans="1:12" ht="20.25" customHeight="1">
      <c r="A370" s="166" t="s">
        <v>542</v>
      </c>
      <c r="B370" s="5"/>
      <c r="C370" s="5"/>
      <c r="D370" s="5"/>
      <c r="E370" s="5"/>
      <c r="F370" s="5"/>
      <c r="G370" s="5"/>
      <c r="H370" s="89"/>
      <c r="I370" s="89"/>
      <c r="J370" s="159"/>
      <c r="L370" s="5"/>
    </row>
    <row r="371" spans="1:12" ht="20.25" customHeight="1" hidden="1">
      <c r="A371" s="5" t="s">
        <v>543</v>
      </c>
      <c r="B371" s="5"/>
      <c r="C371" s="5"/>
      <c r="D371" s="5"/>
      <c r="E371" s="5"/>
      <c r="F371" s="5"/>
      <c r="G371" s="5"/>
      <c r="H371" s="89"/>
      <c r="I371" s="89"/>
      <c r="J371" s="159"/>
      <c r="L371" s="5"/>
    </row>
    <row r="372" spans="1:12" ht="20.25" customHeight="1" hidden="1">
      <c r="A372" s="5" t="s">
        <v>544</v>
      </c>
      <c r="B372" s="5"/>
      <c r="C372" s="5"/>
      <c r="D372" s="5"/>
      <c r="E372" s="5"/>
      <c r="F372" s="5"/>
      <c r="G372" s="5"/>
      <c r="H372" s="89"/>
      <c r="I372" s="89"/>
      <c r="J372" s="159"/>
      <c r="L372" s="5"/>
    </row>
    <row r="373" spans="1:12" ht="20.25" customHeight="1" hidden="1">
      <c r="A373" s="5" t="s">
        <v>545</v>
      </c>
      <c r="B373" s="5"/>
      <c r="C373" s="5"/>
      <c r="D373" s="5"/>
      <c r="E373" s="5"/>
      <c r="F373" s="5"/>
      <c r="G373" s="5"/>
      <c r="H373" s="89"/>
      <c r="I373" s="89"/>
      <c r="J373" s="159"/>
      <c r="L373" s="5"/>
    </row>
    <row r="374" spans="1:12" s="220" customFormat="1" ht="20.25" customHeight="1">
      <c r="A374" s="166" t="s">
        <v>546</v>
      </c>
      <c r="B374" s="219"/>
      <c r="C374" s="219"/>
      <c r="D374" s="219"/>
      <c r="E374" s="219"/>
      <c r="F374" s="219"/>
      <c r="G374" s="219"/>
      <c r="H374" s="154" t="str">
        <f>$H$3</f>
        <v>Cuối kỳ</v>
      </c>
      <c r="I374" s="154"/>
      <c r="J374" s="155"/>
      <c r="K374" s="156" t="str">
        <f>$K$3</f>
        <v>Đầu kỳ</v>
      </c>
      <c r="L374" s="219"/>
    </row>
    <row r="375" spans="1:12" s="220" customFormat="1" ht="20.25" customHeight="1">
      <c r="A375" s="166" t="s">
        <v>547</v>
      </c>
      <c r="B375" s="219"/>
      <c r="C375" s="219"/>
      <c r="D375" s="219"/>
      <c r="E375" s="219"/>
      <c r="F375" s="219"/>
      <c r="G375" s="219"/>
      <c r="H375" s="88">
        <f>'[1]BCDPS'!H230</f>
        <v>0</v>
      </c>
      <c r="I375" s="88"/>
      <c r="J375" s="158"/>
      <c r="K375" s="158">
        <v>97811811209</v>
      </c>
      <c r="L375" s="219"/>
    </row>
    <row r="376" spans="1:12" s="220" customFormat="1" ht="20.25" customHeight="1">
      <c r="A376" s="166" t="s">
        <v>548</v>
      </c>
      <c r="B376" s="219"/>
      <c r="C376" s="219"/>
      <c r="D376" s="219"/>
      <c r="E376" s="219"/>
      <c r="F376" s="219"/>
      <c r="G376" s="219"/>
      <c r="H376" s="242"/>
      <c r="I376" s="242"/>
      <c r="J376" s="243"/>
      <c r="K376" s="159"/>
      <c r="L376" s="219"/>
    </row>
    <row r="377" spans="1:12" s="220" customFormat="1" ht="20.25" customHeight="1">
      <c r="A377" s="166" t="s">
        <v>549</v>
      </c>
      <c r="B377" s="219"/>
      <c r="C377" s="219"/>
      <c r="D377" s="219"/>
      <c r="E377" s="219"/>
      <c r="F377" s="219"/>
      <c r="G377" s="219"/>
      <c r="H377" s="89"/>
      <c r="I377" s="89"/>
      <c r="J377" s="159"/>
      <c r="K377" s="159">
        <v>502749098062</v>
      </c>
      <c r="L377" s="219"/>
    </row>
    <row r="378" spans="1:12" ht="20.25" customHeight="1">
      <c r="A378" s="166" t="s">
        <v>550</v>
      </c>
      <c r="B378" s="5"/>
      <c r="C378" s="5"/>
      <c r="D378" s="5"/>
      <c r="E378" s="5"/>
      <c r="F378" s="5"/>
      <c r="G378" s="5"/>
      <c r="H378" s="89"/>
      <c r="I378" s="89"/>
      <c r="J378" s="159"/>
      <c r="L378" s="172"/>
    </row>
    <row r="379" spans="1:12" ht="20.25" customHeight="1">
      <c r="A379" s="166"/>
      <c r="B379" s="5"/>
      <c r="C379" s="5"/>
      <c r="D379" s="5"/>
      <c r="E379" s="5"/>
      <c r="F379" s="5"/>
      <c r="G379" s="5"/>
      <c r="H379" s="154" t="str">
        <f>$H$3</f>
        <v>Cuối kỳ</v>
      </c>
      <c r="I379" s="154"/>
      <c r="J379" s="155"/>
      <c r="K379" s="156" t="str">
        <f>$K$3</f>
        <v>Đầu kỳ</v>
      </c>
      <c r="L379" s="172"/>
    </row>
    <row r="380" spans="1:12" ht="20.25" customHeight="1">
      <c r="A380" s="173" t="s">
        <v>551</v>
      </c>
      <c r="B380" s="5"/>
      <c r="C380" s="5"/>
      <c r="D380" s="5"/>
      <c r="E380" s="5"/>
      <c r="F380" s="5"/>
      <c r="G380" s="5"/>
      <c r="H380" s="89"/>
      <c r="I380" s="154"/>
      <c r="J380" s="155"/>
      <c r="K380" s="159">
        <v>28549025238</v>
      </c>
      <c r="L380" s="172"/>
    </row>
    <row r="381" spans="1:12" ht="20.25" customHeight="1">
      <c r="A381" s="173" t="s">
        <v>552</v>
      </c>
      <c r="B381" s="5"/>
      <c r="C381" s="5"/>
      <c r="D381" s="5"/>
      <c r="E381" s="5"/>
      <c r="F381" s="5"/>
      <c r="G381" s="5"/>
      <c r="H381" s="89"/>
      <c r="I381" s="89"/>
      <c r="J381" s="159"/>
      <c r="K381" s="159">
        <v>460682</v>
      </c>
      <c r="L381" s="172"/>
    </row>
    <row r="382" spans="1:12" ht="20.25" customHeight="1" hidden="1">
      <c r="A382" s="166" t="s">
        <v>553</v>
      </c>
      <c r="B382" s="5"/>
      <c r="C382" s="5"/>
      <c r="D382" s="5"/>
      <c r="E382" s="5"/>
      <c r="F382" s="5"/>
      <c r="G382" s="5"/>
      <c r="H382" s="89"/>
      <c r="I382" s="89"/>
      <c r="J382" s="159"/>
      <c r="L382" s="172"/>
    </row>
    <row r="383" spans="1:12" ht="20.25" customHeight="1" hidden="1">
      <c r="A383" s="166" t="s">
        <v>554</v>
      </c>
      <c r="B383" s="5"/>
      <c r="C383" s="5"/>
      <c r="D383" s="5"/>
      <c r="E383" s="5"/>
      <c r="F383" s="5"/>
      <c r="G383" s="5"/>
      <c r="H383" s="89"/>
      <c r="I383" s="89"/>
      <c r="J383" s="159"/>
      <c r="L383" s="172"/>
    </row>
    <row r="384" spans="1:12" s="157" customFormat="1" ht="16.5" customHeight="1">
      <c r="A384" s="147" t="s">
        <v>555</v>
      </c>
      <c r="B384" s="153"/>
      <c r="C384" s="153"/>
      <c r="D384" s="153"/>
      <c r="E384" s="153"/>
      <c r="F384" s="153"/>
      <c r="G384" s="153"/>
      <c r="H384" s="154" t="str">
        <f>$H$3</f>
        <v>Cuối kỳ</v>
      </c>
      <c r="I384" s="154"/>
      <c r="J384" s="155"/>
      <c r="K384" s="156" t="str">
        <f>$K$3</f>
        <v>Đầu kỳ</v>
      </c>
      <c r="L384" s="153"/>
    </row>
    <row r="385" spans="1:12" ht="16.5" customHeight="1">
      <c r="A385" s="166" t="s">
        <v>556</v>
      </c>
      <c r="B385" s="5"/>
      <c r="C385" s="5"/>
      <c r="D385" s="5"/>
      <c r="E385" s="5"/>
      <c r="F385" s="5"/>
      <c r="G385" s="5"/>
      <c r="H385" s="89"/>
      <c r="I385" s="89"/>
      <c r="J385" s="159"/>
      <c r="L385" s="5"/>
    </row>
    <row r="386" spans="1:12" ht="16.5" customHeight="1">
      <c r="A386" s="5" t="s">
        <v>557</v>
      </c>
      <c r="B386" s="5"/>
      <c r="C386" s="5"/>
      <c r="D386" s="5"/>
      <c r="E386" s="5"/>
      <c r="F386" s="5"/>
      <c r="G386" s="5"/>
      <c r="H386" s="89">
        <v>5406156780</v>
      </c>
      <c r="I386" s="89"/>
      <c r="J386" s="159"/>
      <c r="K386" s="159">
        <v>3581477310</v>
      </c>
      <c r="L386" s="5"/>
    </row>
    <row r="387" spans="1:12" ht="16.5" customHeight="1">
      <c r="A387" s="5" t="s">
        <v>558</v>
      </c>
      <c r="B387" s="5"/>
      <c r="C387" s="5"/>
      <c r="D387" s="5"/>
      <c r="E387" s="5"/>
      <c r="F387" s="5"/>
      <c r="G387" s="5"/>
      <c r="H387" s="89">
        <f>-H386</f>
        <v>-5406156780</v>
      </c>
      <c r="I387" s="89"/>
      <c r="J387" s="159"/>
      <c r="K387" s="159">
        <v>-3581477310</v>
      </c>
      <c r="L387" s="5"/>
    </row>
    <row r="388" spans="1:12" s="157" customFormat="1" ht="16.5" customHeight="1">
      <c r="A388" s="147" t="s">
        <v>559</v>
      </c>
      <c r="B388" s="153"/>
      <c r="C388" s="153"/>
      <c r="D388" s="153"/>
      <c r="E388" s="153"/>
      <c r="F388" s="153"/>
      <c r="G388" s="153"/>
      <c r="H388" s="154" t="str">
        <f>$H$3</f>
        <v>Cuối kỳ</v>
      </c>
      <c r="I388" s="154"/>
      <c r="J388" s="155"/>
      <c r="K388" s="156" t="str">
        <f>$K$3</f>
        <v>Đầu kỳ</v>
      </c>
      <c r="L388" s="244"/>
    </row>
    <row r="389" spans="1:12" s="220" customFormat="1" ht="16.5" customHeight="1">
      <c r="A389" s="169" t="s">
        <v>560</v>
      </c>
      <c r="B389" s="219"/>
      <c r="C389" s="219"/>
      <c r="D389" s="219"/>
      <c r="E389" s="219"/>
      <c r="F389" s="219"/>
      <c r="G389" s="219"/>
      <c r="H389" s="222"/>
      <c r="I389" s="222"/>
      <c r="J389" s="223"/>
      <c r="K389" s="223"/>
      <c r="L389" s="219"/>
    </row>
    <row r="390" spans="1:12" ht="16.5" customHeight="1" hidden="1">
      <c r="A390" s="166" t="s">
        <v>561</v>
      </c>
      <c r="B390" s="5"/>
      <c r="C390" s="5"/>
      <c r="D390" s="5"/>
      <c r="E390" s="5"/>
      <c r="F390" s="5"/>
      <c r="G390" s="5"/>
      <c r="H390" s="89"/>
      <c r="I390" s="89"/>
      <c r="J390" s="159"/>
      <c r="L390" s="5"/>
    </row>
    <row r="391" spans="1:12" ht="16.5" customHeight="1" hidden="1">
      <c r="A391" s="166" t="s">
        <v>562</v>
      </c>
      <c r="B391" s="5"/>
      <c r="C391" s="5"/>
      <c r="D391" s="5"/>
      <c r="E391" s="5"/>
      <c r="F391" s="5"/>
      <c r="G391" s="5"/>
      <c r="H391" s="89"/>
      <c r="I391" s="89"/>
      <c r="J391" s="159"/>
      <c r="L391" s="5"/>
    </row>
    <row r="392" spans="1:12" ht="16.5" customHeight="1" hidden="1">
      <c r="A392" s="5" t="s">
        <v>563</v>
      </c>
      <c r="B392" s="5"/>
      <c r="C392" s="5"/>
      <c r="D392" s="5"/>
      <c r="E392" s="5"/>
      <c r="F392" s="5"/>
      <c r="G392" s="5"/>
      <c r="H392" s="216"/>
      <c r="I392" s="216"/>
      <c r="J392" s="156"/>
      <c r="K392" s="156"/>
      <c r="L392" s="5"/>
    </row>
    <row r="393" spans="1:12" ht="16.5" customHeight="1">
      <c r="A393" s="169" t="s">
        <v>564</v>
      </c>
      <c r="B393" s="5"/>
      <c r="C393" s="5"/>
      <c r="D393" s="5"/>
      <c r="E393" s="5"/>
      <c r="F393" s="5"/>
      <c r="G393" s="5"/>
      <c r="H393" s="216">
        <f>H394</f>
        <v>8595600000</v>
      </c>
      <c r="I393" s="216"/>
      <c r="J393" s="156"/>
      <c r="K393" s="181">
        <f>K394</f>
        <v>0</v>
      </c>
      <c r="L393" s="5"/>
    </row>
    <row r="394" spans="1:12" ht="16.5" customHeight="1">
      <c r="A394" s="166" t="s">
        <v>565</v>
      </c>
      <c r="B394" s="5"/>
      <c r="C394" s="5"/>
      <c r="D394" s="5"/>
      <c r="E394" s="5"/>
      <c r="F394" s="5"/>
      <c r="G394" s="5"/>
      <c r="H394" s="240">
        <f>SUM(H396:H398)</f>
        <v>8595600000</v>
      </c>
      <c r="I394" s="216"/>
      <c r="J394" s="156"/>
      <c r="K394" s="181">
        <f>SUM(K395:K398)</f>
        <v>0</v>
      </c>
      <c r="L394" s="5"/>
    </row>
    <row r="395" spans="1:12" ht="16.5" customHeight="1">
      <c r="A395" s="184" t="s">
        <v>566</v>
      </c>
      <c r="B395" s="5"/>
      <c r="C395" s="5"/>
      <c r="D395" s="5"/>
      <c r="E395" s="5"/>
      <c r="F395" s="5"/>
      <c r="G395" s="5"/>
      <c r="I395" s="216"/>
      <c r="J395" s="156"/>
      <c r="K395" s="171"/>
      <c r="L395" s="5"/>
    </row>
    <row r="396" spans="1:12" ht="16.5" customHeight="1">
      <c r="A396" s="184" t="s">
        <v>567</v>
      </c>
      <c r="B396" s="5"/>
      <c r="C396" s="5"/>
      <c r="D396" s="5"/>
      <c r="E396" s="5"/>
      <c r="F396" s="5"/>
      <c r="G396" s="5"/>
      <c r="H396" s="170">
        <v>5745600000</v>
      </c>
      <c r="I396" s="216"/>
      <c r="J396" s="156"/>
      <c r="K396" s="171"/>
      <c r="L396" s="5"/>
    </row>
    <row r="397" spans="1:12" ht="16.5" customHeight="1">
      <c r="A397" s="184" t="s">
        <v>568</v>
      </c>
      <c r="B397" s="5"/>
      <c r="C397" s="5"/>
      <c r="D397" s="5"/>
      <c r="E397" s="5"/>
      <c r="F397" s="5"/>
      <c r="G397" s="5"/>
      <c r="H397" s="245"/>
      <c r="I397" s="216"/>
      <c r="J397" s="156"/>
      <c r="K397" s="171"/>
      <c r="L397" s="5"/>
    </row>
    <row r="398" spans="1:12" ht="16.5" customHeight="1">
      <c r="A398" s="184" t="s">
        <v>569</v>
      </c>
      <c r="B398" s="5"/>
      <c r="C398" s="5"/>
      <c r="D398" s="5"/>
      <c r="E398" s="5"/>
      <c r="F398" s="5"/>
      <c r="G398" s="5"/>
      <c r="H398" s="170">
        <v>2850000000</v>
      </c>
      <c r="I398" s="216"/>
      <c r="J398" s="156"/>
      <c r="K398" s="171"/>
      <c r="L398" s="5"/>
    </row>
    <row r="399" spans="1:12" ht="16.5" customHeight="1">
      <c r="A399" s="166" t="s">
        <v>570</v>
      </c>
      <c r="B399" s="5"/>
      <c r="C399" s="5"/>
      <c r="D399" s="5"/>
      <c r="E399" s="5"/>
      <c r="F399" s="5"/>
      <c r="G399" s="5"/>
      <c r="H399" s="216"/>
      <c r="I399" s="216"/>
      <c r="J399" s="156"/>
      <c r="K399" s="156"/>
      <c r="L399" s="5"/>
    </row>
    <row r="400" spans="1:12" ht="16.5" customHeight="1">
      <c r="A400" s="169" t="s">
        <v>571</v>
      </c>
      <c r="B400" s="5"/>
      <c r="C400" s="5"/>
      <c r="D400" s="5"/>
      <c r="E400" s="5"/>
      <c r="F400" s="5"/>
      <c r="G400" s="5"/>
      <c r="H400" s="216">
        <f>H399+I399</f>
        <v>0</v>
      </c>
      <c r="I400" s="216"/>
      <c r="J400" s="156"/>
      <c r="K400" s="156"/>
      <c r="L400" s="5"/>
    </row>
    <row r="401" spans="1:12" ht="16.5" customHeight="1">
      <c r="A401" s="169" t="s">
        <v>572</v>
      </c>
      <c r="B401" s="5"/>
      <c r="C401" s="5"/>
      <c r="D401" s="5"/>
      <c r="E401" s="5"/>
      <c r="F401" s="5"/>
      <c r="G401" s="5"/>
      <c r="H401" s="246">
        <v>5525.99</v>
      </c>
      <c r="I401" s="216"/>
      <c r="J401" s="156"/>
      <c r="K401" s="247">
        <v>3545.94</v>
      </c>
      <c r="L401" s="5"/>
    </row>
    <row r="402" spans="1:12" ht="16.5" customHeight="1">
      <c r="A402" s="169" t="s">
        <v>573</v>
      </c>
      <c r="B402" s="5"/>
      <c r="C402" s="5"/>
      <c r="D402" s="5"/>
      <c r="E402" s="5"/>
      <c r="F402" s="5"/>
      <c r="G402" s="5"/>
      <c r="H402" s="216"/>
      <c r="I402" s="216"/>
      <c r="J402" s="156"/>
      <c r="K402" s="156"/>
      <c r="L402" s="5"/>
    </row>
    <row r="403" spans="1:12" ht="16.5" customHeight="1">
      <c r="A403" s="169" t="s">
        <v>574</v>
      </c>
      <c r="B403" s="5"/>
      <c r="C403" s="5"/>
      <c r="D403" s="5"/>
      <c r="E403" s="5"/>
      <c r="F403" s="5"/>
      <c r="G403" s="5"/>
      <c r="H403" s="170">
        <f>'[1]BANGCDKT '!D133+7187000</f>
        <v>698932957</v>
      </c>
      <c r="I403" s="216"/>
      <c r="J403" s="156"/>
      <c r="K403" s="171">
        <v>698932957</v>
      </c>
      <c r="L403" s="5"/>
    </row>
    <row r="404" spans="1:12" ht="16.5" customHeight="1">
      <c r="A404" s="169" t="s">
        <v>575</v>
      </c>
      <c r="B404" s="5"/>
      <c r="C404" s="5"/>
      <c r="D404" s="5"/>
      <c r="E404" s="5"/>
      <c r="F404" s="5"/>
      <c r="G404" s="5"/>
      <c r="H404" s="216"/>
      <c r="I404" s="216"/>
      <c r="J404" s="156"/>
      <c r="K404" s="156"/>
      <c r="L404" s="5"/>
    </row>
    <row r="405" spans="1:12" ht="17.25" customHeight="1">
      <c r="A405" s="148" t="s">
        <v>576</v>
      </c>
      <c r="B405" s="5"/>
      <c r="C405" s="5"/>
      <c r="D405" s="5"/>
      <c r="E405" s="5"/>
      <c r="F405" s="5"/>
      <c r="G405" s="5"/>
      <c r="H405" s="216"/>
      <c r="I405" s="216"/>
      <c r="J405" s="156"/>
      <c r="K405" s="156"/>
      <c r="L405" s="5"/>
    </row>
    <row r="406" spans="1:12" ht="17.25" customHeight="1">
      <c r="A406" s="148"/>
      <c r="B406" s="5"/>
      <c r="C406" s="5"/>
      <c r="D406" s="5"/>
      <c r="E406" s="5"/>
      <c r="F406" s="5"/>
      <c r="G406" s="5"/>
      <c r="H406" s="154" t="str">
        <f>$H$3</f>
        <v>Cuối kỳ</v>
      </c>
      <c r="I406" s="154"/>
      <c r="J406" s="155"/>
      <c r="K406" s="156" t="str">
        <f>$K$3</f>
        <v>Đầu kỳ</v>
      </c>
      <c r="L406" s="5"/>
    </row>
    <row r="407" spans="1:12" s="157" customFormat="1" ht="17.25" customHeight="1">
      <c r="A407" s="147" t="s">
        <v>577</v>
      </c>
      <c r="B407" s="153"/>
      <c r="C407" s="153"/>
      <c r="D407" s="153"/>
      <c r="E407" s="153"/>
      <c r="F407" s="153"/>
      <c r="G407" s="153"/>
      <c r="H407" s="149">
        <f>'[1]KQKD-01'!E11</f>
        <v>71095089363</v>
      </c>
      <c r="I407" s="149"/>
      <c r="J407" s="150"/>
      <c r="K407" s="248">
        <f>K409+K410</f>
        <v>30737507770</v>
      </c>
      <c r="L407" s="153"/>
    </row>
    <row r="408" spans="1:12" ht="17.25" customHeight="1">
      <c r="A408" s="166" t="s">
        <v>578</v>
      </c>
      <c r="B408" s="5"/>
      <c r="C408" s="5"/>
      <c r="D408" s="5"/>
      <c r="E408" s="5"/>
      <c r="F408" s="5"/>
      <c r="G408" s="5"/>
      <c r="H408" s="89"/>
      <c r="I408" s="89"/>
      <c r="J408" s="159"/>
      <c r="K408" s="158"/>
      <c r="L408" s="5"/>
    </row>
    <row r="409" spans="1:12" ht="17.25" customHeight="1">
      <c r="A409" s="166" t="s">
        <v>579</v>
      </c>
      <c r="B409" s="5"/>
      <c r="C409" s="5"/>
      <c r="D409" s="5"/>
      <c r="E409" s="5"/>
      <c r="F409" s="5"/>
      <c r="G409" s="5"/>
      <c r="H409" s="89">
        <f>H407-H410</f>
        <v>67291754352</v>
      </c>
      <c r="I409" s="89"/>
      <c r="J409" s="159"/>
      <c r="K409" s="158">
        <v>29130899882</v>
      </c>
      <c r="L409" s="172"/>
    </row>
    <row r="410" spans="1:12" ht="17.25" customHeight="1">
      <c r="A410" s="166" t="s">
        <v>580</v>
      </c>
      <c r="B410" s="5"/>
      <c r="C410" s="5"/>
      <c r="D410" s="5"/>
      <c r="E410" s="5"/>
      <c r="F410" s="5"/>
      <c r="G410" s="5"/>
      <c r="H410" s="89">
        <f>'[1]BANG TIEU THU LAILO'!K30+'[1]BANG TIEU THU LAILO'!K33</f>
        <v>3803335011</v>
      </c>
      <c r="I410" s="89"/>
      <c r="J410" s="159"/>
      <c r="K410" s="158">
        <v>1606607888</v>
      </c>
      <c r="L410" s="172"/>
    </row>
    <row r="411" spans="1:13" ht="17.25" customHeight="1">
      <c r="A411" s="166" t="s">
        <v>581</v>
      </c>
      <c r="B411" s="5"/>
      <c r="C411" s="5"/>
      <c r="D411" s="5"/>
      <c r="E411" s="5"/>
      <c r="F411" s="5"/>
      <c r="G411" s="5"/>
      <c r="H411" s="89"/>
      <c r="I411" s="89"/>
      <c r="J411" s="159"/>
      <c r="K411" s="158"/>
      <c r="L411" s="172"/>
      <c r="M411" s="177"/>
    </row>
    <row r="412" spans="1:13" ht="17.25" customHeight="1">
      <c r="A412" s="166" t="s">
        <v>582</v>
      </c>
      <c r="B412" s="5"/>
      <c r="C412" s="5"/>
      <c r="D412" s="5"/>
      <c r="E412" s="5"/>
      <c r="F412" s="5"/>
      <c r="G412" s="5"/>
      <c r="H412" s="89"/>
      <c r="I412" s="89"/>
      <c r="J412" s="159"/>
      <c r="K412" s="158"/>
      <c r="L412" s="172"/>
      <c r="M412" s="177"/>
    </row>
    <row r="413" spans="1:13" ht="17.25" customHeight="1">
      <c r="A413" s="166" t="s">
        <v>583</v>
      </c>
      <c r="B413" s="5"/>
      <c r="C413" s="5"/>
      <c r="D413" s="5"/>
      <c r="E413" s="5"/>
      <c r="F413" s="5"/>
      <c r="G413" s="5"/>
      <c r="H413" s="89"/>
      <c r="I413" s="89"/>
      <c r="J413" s="159"/>
      <c r="K413" s="158"/>
      <c r="L413" s="172"/>
      <c r="M413" s="177"/>
    </row>
    <row r="414" spans="1:13" s="151" customFormat="1" ht="17.25" customHeight="1">
      <c r="A414" s="147"/>
      <c r="B414" s="148"/>
      <c r="C414" s="148" t="s">
        <v>214</v>
      </c>
      <c r="D414" s="148"/>
      <c r="E414" s="148"/>
      <c r="F414" s="148"/>
      <c r="G414" s="148"/>
      <c r="H414" s="249">
        <f>H407</f>
        <v>71095089363</v>
      </c>
      <c r="I414" s="149"/>
      <c r="J414" s="150"/>
      <c r="K414" s="248">
        <f>K407</f>
        <v>30737507770</v>
      </c>
      <c r="L414" s="250"/>
      <c r="M414" s="251"/>
    </row>
    <row r="415" spans="1:13" ht="17.25" customHeight="1">
      <c r="A415" s="166" t="s">
        <v>584</v>
      </c>
      <c r="B415" s="5"/>
      <c r="C415" s="5"/>
      <c r="D415" s="5"/>
      <c r="E415" s="5"/>
      <c r="F415" s="5"/>
      <c r="G415" s="5"/>
      <c r="H415" s="89"/>
      <c r="I415" s="89"/>
      <c r="J415" s="159"/>
      <c r="K415" s="158"/>
      <c r="L415" s="172"/>
      <c r="M415" s="177"/>
    </row>
    <row r="416" spans="1:13" ht="17.25" customHeight="1">
      <c r="A416" s="166" t="s">
        <v>585</v>
      </c>
      <c r="B416" s="5"/>
      <c r="C416" s="5"/>
      <c r="D416" s="5"/>
      <c r="E416" s="5"/>
      <c r="F416" s="5"/>
      <c r="G416" s="5"/>
      <c r="H416" s="89"/>
      <c r="I416" s="89"/>
      <c r="J416" s="159"/>
      <c r="K416" s="158"/>
      <c r="L416" s="172"/>
      <c r="M416" s="177"/>
    </row>
    <row r="417" spans="1:12" ht="17.25" customHeight="1">
      <c r="A417" s="147" t="s">
        <v>586</v>
      </c>
      <c r="B417" s="5"/>
      <c r="C417" s="5"/>
      <c r="D417" s="5"/>
      <c r="E417" s="5"/>
      <c r="F417" s="5"/>
      <c r="G417" s="5"/>
      <c r="H417" s="216" t="str">
        <f>H406</f>
        <v>Cuối kỳ</v>
      </c>
      <c r="I417" s="216"/>
      <c r="J417" s="156"/>
      <c r="K417" s="156" t="str">
        <f>K406</f>
        <v>Đầu kỳ</v>
      </c>
      <c r="L417" s="5"/>
    </row>
    <row r="418" spans="1:12" ht="17.25" customHeight="1">
      <c r="A418" s="166" t="s">
        <v>452</v>
      </c>
      <c r="B418" s="5"/>
      <c r="C418" s="5"/>
      <c r="D418" s="5"/>
      <c r="E418" s="5"/>
      <c r="F418" s="5"/>
      <c r="G418" s="5"/>
      <c r="H418" s="149"/>
      <c r="I418" s="149"/>
      <c r="J418" s="150"/>
      <c r="K418" s="150"/>
      <c r="L418" s="5"/>
    </row>
    <row r="419" spans="1:12" ht="17.25" customHeight="1">
      <c r="A419" s="166" t="s">
        <v>587</v>
      </c>
      <c r="B419" s="5"/>
      <c r="C419" s="5"/>
      <c r="D419" s="5"/>
      <c r="E419" s="5"/>
      <c r="F419" s="5"/>
      <c r="G419" s="5"/>
      <c r="H419" s="89"/>
      <c r="I419" s="89"/>
      <c r="J419" s="159"/>
      <c r="K419" s="159">
        <v>0</v>
      </c>
      <c r="L419" s="5"/>
    </row>
    <row r="420" spans="1:12" ht="17.25" customHeight="1">
      <c r="A420" s="166" t="s">
        <v>588</v>
      </c>
      <c r="B420" s="5"/>
      <c r="C420" s="5"/>
      <c r="D420" s="5"/>
      <c r="E420" s="5"/>
      <c r="F420" s="5"/>
      <c r="G420" s="5"/>
      <c r="H420" s="89"/>
      <c r="I420" s="89"/>
      <c r="J420" s="159"/>
      <c r="K420" s="159">
        <v>0</v>
      </c>
      <c r="L420" s="5"/>
    </row>
    <row r="421" spans="1:12" ht="17.25" customHeight="1">
      <c r="A421" s="166" t="s">
        <v>589</v>
      </c>
      <c r="B421" s="5"/>
      <c r="C421" s="5"/>
      <c r="D421" s="5"/>
      <c r="E421" s="5"/>
      <c r="F421" s="5"/>
      <c r="G421" s="5"/>
      <c r="H421" s="89">
        <f>'[1]KQKD-01'!E10</f>
        <v>0</v>
      </c>
      <c r="I421" s="89"/>
      <c r="J421" s="159"/>
      <c r="L421" s="5"/>
    </row>
    <row r="422" spans="1:12" ht="17.25" customHeight="1">
      <c r="A422" s="147" t="s">
        <v>590</v>
      </c>
      <c r="B422" s="5"/>
      <c r="C422" s="5"/>
      <c r="D422" s="5"/>
      <c r="E422" s="5"/>
      <c r="F422" s="5"/>
      <c r="G422" s="5"/>
      <c r="H422" s="216" t="str">
        <f>H417</f>
        <v>Cuối kỳ</v>
      </c>
      <c r="I422" s="216"/>
      <c r="J422" s="156"/>
      <c r="K422" s="156" t="str">
        <f>K417</f>
        <v>Đầu kỳ</v>
      </c>
      <c r="L422" s="5"/>
    </row>
    <row r="423" spans="1:13" ht="17.25" customHeight="1">
      <c r="A423" s="166" t="s">
        <v>591</v>
      </c>
      <c r="B423" s="5"/>
      <c r="C423" s="5"/>
      <c r="D423" s="5"/>
      <c r="E423" s="5"/>
      <c r="F423" s="5"/>
      <c r="G423" s="5"/>
      <c r="H423" s="89">
        <f>'[1]BANG TIEU THU LAILO'!F31</f>
        <v>2934723960</v>
      </c>
      <c r="I423" s="89"/>
      <c r="J423" s="159"/>
      <c r="L423" s="172"/>
      <c r="M423" s="174"/>
    </row>
    <row r="424" spans="1:13" ht="17.25" customHeight="1">
      <c r="A424" s="166" t="s">
        <v>592</v>
      </c>
      <c r="B424" s="5"/>
      <c r="C424" s="5"/>
      <c r="D424" s="5"/>
      <c r="E424" s="5"/>
      <c r="F424" s="5"/>
      <c r="G424" s="5"/>
      <c r="H424" s="89">
        <f>'[1]BANG TIEU THU LAILO'!F10+'[1]BANG TIEU THU LAILO'!F32</f>
        <v>61239936145</v>
      </c>
      <c r="I424" s="89"/>
      <c r="J424" s="159"/>
      <c r="K424" s="159">
        <v>21919908295</v>
      </c>
      <c r="L424" s="172"/>
      <c r="M424" s="177"/>
    </row>
    <row r="425" spans="1:13" ht="17.25" customHeight="1">
      <c r="A425" s="166" t="s">
        <v>593</v>
      </c>
      <c r="B425" s="5"/>
      <c r="C425" s="5"/>
      <c r="D425" s="5"/>
      <c r="E425" s="5"/>
      <c r="F425" s="5"/>
      <c r="G425" s="5"/>
      <c r="H425" s="89"/>
      <c r="I425" s="89"/>
      <c r="J425" s="159"/>
      <c r="L425" s="172"/>
      <c r="M425" s="177"/>
    </row>
    <row r="426" spans="1:13" ht="17.25" customHeight="1" hidden="1">
      <c r="A426" s="166" t="s">
        <v>594</v>
      </c>
      <c r="B426" s="5"/>
      <c r="C426" s="5"/>
      <c r="D426" s="5"/>
      <c r="E426" s="5"/>
      <c r="F426" s="5"/>
      <c r="G426" s="5"/>
      <c r="H426" s="89"/>
      <c r="I426" s="89"/>
      <c r="J426" s="159"/>
      <c r="L426" s="172"/>
      <c r="M426" s="177"/>
    </row>
    <row r="427" spans="1:13" ht="17.25" customHeight="1" hidden="1">
      <c r="A427" s="166" t="s">
        <v>595</v>
      </c>
      <c r="B427" s="5"/>
      <c r="C427" s="5"/>
      <c r="D427" s="5"/>
      <c r="E427" s="5"/>
      <c r="F427" s="5"/>
      <c r="G427" s="5"/>
      <c r="H427" s="89"/>
      <c r="I427" s="89"/>
      <c r="J427" s="159"/>
      <c r="L427" s="172"/>
      <c r="M427" s="177"/>
    </row>
    <row r="428" spans="1:12" ht="17.25" customHeight="1" hidden="1">
      <c r="A428" s="166" t="s">
        <v>596</v>
      </c>
      <c r="B428" s="5"/>
      <c r="C428" s="5"/>
      <c r="D428" s="5"/>
      <c r="E428" s="5"/>
      <c r="F428" s="5"/>
      <c r="G428" s="5"/>
      <c r="H428" s="89"/>
      <c r="I428" s="89"/>
      <c r="J428" s="159"/>
      <c r="L428" s="5"/>
    </row>
    <row r="429" spans="1:12" ht="17.25" customHeight="1">
      <c r="A429" s="166" t="s">
        <v>597</v>
      </c>
      <c r="B429" s="5"/>
      <c r="C429" s="5"/>
      <c r="D429" s="5"/>
      <c r="E429" s="5"/>
      <c r="F429" s="5"/>
      <c r="G429" s="5"/>
      <c r="H429" s="89">
        <f>'[1]BANG TIEU THU LAILO'!F30+'[1]BANG TIEU THU LAILO'!F33</f>
        <v>4621485020</v>
      </c>
      <c r="I429" s="89"/>
      <c r="J429" s="159"/>
      <c r="K429" s="159">
        <v>1909793543</v>
      </c>
      <c r="L429" s="172"/>
    </row>
    <row r="430" spans="1:12" ht="17.25" customHeight="1" hidden="1">
      <c r="A430" s="166" t="s">
        <v>598</v>
      </c>
      <c r="B430" s="5"/>
      <c r="C430" s="5"/>
      <c r="D430" s="5"/>
      <c r="E430" s="5"/>
      <c r="F430" s="5"/>
      <c r="G430" s="5"/>
      <c r="H430" s="89">
        <v>0</v>
      </c>
      <c r="I430" s="89"/>
      <c r="J430" s="159"/>
      <c r="L430" s="172"/>
    </row>
    <row r="431" spans="1:12" ht="17.25" customHeight="1" hidden="1">
      <c r="A431" s="166" t="s">
        <v>599</v>
      </c>
      <c r="B431" s="5"/>
      <c r="C431" s="5"/>
      <c r="D431" s="5"/>
      <c r="E431" s="5"/>
      <c r="F431" s="5"/>
      <c r="G431" s="5"/>
      <c r="H431" s="89">
        <v>0</v>
      </c>
      <c r="I431" s="89"/>
      <c r="J431" s="159"/>
      <c r="L431" s="172"/>
    </row>
    <row r="432" spans="1:12" ht="17.25" customHeight="1" hidden="1">
      <c r="A432" s="166" t="s">
        <v>600</v>
      </c>
      <c r="B432" s="5"/>
      <c r="C432" s="5"/>
      <c r="D432" s="5"/>
      <c r="E432" s="5"/>
      <c r="F432" s="5"/>
      <c r="G432" s="5"/>
      <c r="H432" s="89"/>
      <c r="I432" s="89"/>
      <c r="J432" s="159"/>
      <c r="L432" s="172"/>
    </row>
    <row r="433" spans="1:12" ht="17.25" customHeight="1" hidden="1">
      <c r="A433" s="166" t="s">
        <v>601</v>
      </c>
      <c r="B433" s="5"/>
      <c r="C433" s="5"/>
      <c r="D433" s="5"/>
      <c r="E433" s="5"/>
      <c r="F433" s="5"/>
      <c r="G433" s="5"/>
      <c r="H433" s="89"/>
      <c r="I433" s="89"/>
      <c r="J433" s="159"/>
      <c r="L433" s="172"/>
    </row>
    <row r="434" spans="1:12" ht="17.25" customHeight="1">
      <c r="A434" s="166" t="s">
        <v>602</v>
      </c>
      <c r="B434" s="5"/>
      <c r="C434" s="5"/>
      <c r="D434" s="5"/>
      <c r="E434" s="5"/>
      <c r="F434" s="5"/>
      <c r="G434" s="5"/>
      <c r="H434" s="89">
        <f>'[1]BANG TIEU THU LAILO'!H44</f>
        <v>5783095269</v>
      </c>
      <c r="I434" s="89"/>
      <c r="J434" s="159"/>
      <c r="L434" s="172"/>
    </row>
    <row r="435" spans="1:12" ht="17.25" customHeight="1">
      <c r="A435" s="166" t="s">
        <v>603</v>
      </c>
      <c r="B435" s="5"/>
      <c r="C435" s="5"/>
      <c r="D435" s="5"/>
      <c r="E435" s="5"/>
      <c r="F435" s="5"/>
      <c r="G435" s="5"/>
      <c r="H435" s="89">
        <f>'[1]BANG TIEU THU LAILO'!G9</f>
        <v>0</v>
      </c>
      <c r="I435" s="89"/>
      <c r="J435" s="159"/>
      <c r="L435" s="172"/>
    </row>
    <row r="436" spans="1:12" ht="17.25" customHeight="1">
      <c r="A436" s="166" t="s">
        <v>604</v>
      </c>
      <c r="B436" s="5"/>
      <c r="C436" s="5"/>
      <c r="D436" s="5"/>
      <c r="E436" s="5"/>
      <c r="F436" s="5"/>
      <c r="G436" s="5"/>
      <c r="H436" s="89"/>
      <c r="I436" s="89"/>
      <c r="J436" s="159"/>
      <c r="L436" s="5"/>
    </row>
    <row r="437" spans="1:12" ht="17.25" customHeight="1">
      <c r="A437" s="166"/>
      <c r="B437" s="5"/>
      <c r="C437" s="148" t="s">
        <v>214</v>
      </c>
      <c r="D437" s="5"/>
      <c r="E437" s="5"/>
      <c r="F437" s="5"/>
      <c r="G437" s="5"/>
      <c r="H437" s="149">
        <f>SUM(H423:H436)</f>
        <v>74579240394</v>
      </c>
      <c r="I437" s="89"/>
      <c r="J437" s="159"/>
      <c r="K437" s="150">
        <f>K424+K429+K434+K435</f>
        <v>23829701838</v>
      </c>
      <c r="L437" s="5"/>
    </row>
    <row r="438" spans="1:12" s="220" customFormat="1" ht="17.25" customHeight="1">
      <c r="A438" s="147" t="s">
        <v>605</v>
      </c>
      <c r="B438" s="5"/>
      <c r="C438" s="5"/>
      <c r="D438" s="219"/>
      <c r="E438" s="219"/>
      <c r="F438" s="219"/>
      <c r="G438" s="219"/>
      <c r="H438" s="216" t="str">
        <f>H422</f>
        <v>Cuối kỳ</v>
      </c>
      <c r="I438" s="216"/>
      <c r="J438" s="156"/>
      <c r="K438" s="156" t="str">
        <f>K422</f>
        <v>Đầu kỳ</v>
      </c>
      <c r="L438" s="219"/>
    </row>
    <row r="439" spans="1:12" ht="17.25" customHeight="1">
      <c r="A439" s="5" t="s">
        <v>606</v>
      </c>
      <c r="B439" s="5"/>
      <c r="C439" s="5"/>
      <c r="D439" s="5"/>
      <c r="E439" s="5"/>
      <c r="F439" s="5"/>
      <c r="G439" s="5"/>
      <c r="H439" s="89">
        <v>405275456</v>
      </c>
      <c r="I439" s="89"/>
      <c r="J439" s="159"/>
      <c r="K439" s="159">
        <v>360960645</v>
      </c>
      <c r="L439" s="5"/>
    </row>
    <row r="440" spans="1:12" ht="17.25" customHeight="1">
      <c r="A440" s="166" t="s">
        <v>607</v>
      </c>
      <c r="B440" s="5"/>
      <c r="C440" s="5"/>
      <c r="D440" s="5"/>
      <c r="E440" s="5"/>
      <c r="F440" s="5"/>
      <c r="G440" s="5"/>
      <c r="H440" s="89"/>
      <c r="I440" s="89"/>
      <c r="J440" s="159"/>
      <c r="L440" s="5"/>
    </row>
    <row r="441" spans="1:12" ht="17.25" customHeight="1">
      <c r="A441" s="5" t="s">
        <v>608</v>
      </c>
      <c r="B441" s="5"/>
      <c r="C441" s="5"/>
      <c r="D441" s="5"/>
      <c r="E441" s="5"/>
      <c r="F441" s="5"/>
      <c r="G441" s="5"/>
      <c r="H441" s="252"/>
      <c r="I441" s="252"/>
      <c r="J441" s="253"/>
      <c r="K441" s="253"/>
      <c r="L441" s="5"/>
    </row>
    <row r="442" spans="1:12" ht="17.25" customHeight="1">
      <c r="A442" s="5" t="s">
        <v>609</v>
      </c>
      <c r="B442" s="5"/>
      <c r="C442" s="5"/>
      <c r="D442" s="5"/>
      <c r="E442" s="5"/>
      <c r="F442" s="5"/>
      <c r="G442" s="5"/>
      <c r="H442" s="89">
        <v>21462622</v>
      </c>
      <c r="I442" s="89"/>
      <c r="J442" s="159"/>
      <c r="K442" s="159">
        <v>40330621</v>
      </c>
      <c r="L442" s="5"/>
    </row>
    <row r="443" spans="1:12" ht="18" customHeight="1">
      <c r="A443" s="5" t="s">
        <v>610</v>
      </c>
      <c r="B443" s="5"/>
      <c r="C443" s="5"/>
      <c r="D443" s="5"/>
      <c r="E443" s="5"/>
      <c r="F443" s="5"/>
      <c r="G443" s="5"/>
      <c r="H443" s="89">
        <v>377795012</v>
      </c>
      <c r="I443" s="89"/>
      <c r="J443" s="159"/>
      <c r="K443" s="159">
        <v>538136197</v>
      </c>
      <c r="L443" s="5"/>
    </row>
    <row r="444" spans="1:12" ht="21" customHeight="1">
      <c r="A444" s="5" t="s">
        <v>611</v>
      </c>
      <c r="B444" s="5"/>
      <c r="C444" s="5"/>
      <c r="D444" s="5"/>
      <c r="E444" s="5"/>
      <c r="F444" s="5"/>
      <c r="G444" s="5"/>
      <c r="H444" s="89"/>
      <c r="I444" s="89"/>
      <c r="J444" s="159"/>
      <c r="L444" s="5"/>
    </row>
    <row r="445" spans="1:12" ht="21" customHeight="1">
      <c r="A445" s="5"/>
      <c r="B445" s="5"/>
      <c r="C445" s="148" t="s">
        <v>214</v>
      </c>
      <c r="D445" s="5"/>
      <c r="E445" s="5"/>
      <c r="F445" s="5"/>
      <c r="G445" s="5"/>
      <c r="H445" s="149">
        <f>SUM(H439:H444)</f>
        <v>804533090</v>
      </c>
      <c r="I445" s="89"/>
      <c r="J445" s="159"/>
      <c r="K445" s="150">
        <f>SUM(K439:K444)</f>
        <v>939427463</v>
      </c>
      <c r="L445" s="5"/>
    </row>
    <row r="446" spans="1:12" s="157" customFormat="1" ht="21" customHeight="1">
      <c r="A446" s="147" t="s">
        <v>612</v>
      </c>
      <c r="B446" s="153"/>
      <c r="C446" s="153"/>
      <c r="D446" s="153"/>
      <c r="E446" s="153"/>
      <c r="F446" s="153"/>
      <c r="G446" s="153"/>
      <c r="H446" s="216" t="str">
        <f>H438</f>
        <v>Cuối kỳ</v>
      </c>
      <c r="I446" s="216"/>
      <c r="J446" s="156"/>
      <c r="K446" s="156" t="str">
        <f>K438</f>
        <v>Đầu kỳ</v>
      </c>
      <c r="L446" s="153"/>
    </row>
    <row r="447" spans="1:12" ht="21" customHeight="1">
      <c r="A447" s="166" t="s">
        <v>613</v>
      </c>
      <c r="B447" s="5"/>
      <c r="C447" s="5"/>
      <c r="D447" s="5"/>
      <c r="E447" s="5"/>
      <c r="F447" s="5"/>
      <c r="G447" s="5"/>
      <c r="H447" s="88">
        <v>2064079692</v>
      </c>
      <c r="I447" s="88"/>
      <c r="J447" s="158"/>
      <c r="K447" s="158">
        <v>729900073</v>
      </c>
      <c r="L447" s="172"/>
    </row>
    <row r="448" spans="1:12" ht="21" customHeight="1">
      <c r="A448" s="166" t="s">
        <v>614</v>
      </c>
      <c r="B448" s="5"/>
      <c r="C448" s="5"/>
      <c r="D448" s="5"/>
      <c r="E448" s="5"/>
      <c r="F448" s="5"/>
      <c r="G448" s="5"/>
      <c r="H448" s="89"/>
      <c r="I448" s="89"/>
      <c r="J448" s="159"/>
      <c r="L448" s="5"/>
    </row>
    <row r="449" spans="1:12" ht="21" customHeight="1">
      <c r="A449" s="166" t="s">
        <v>615</v>
      </c>
      <c r="B449" s="5"/>
      <c r="C449" s="5"/>
      <c r="D449" s="5"/>
      <c r="E449" s="5"/>
      <c r="F449" s="5"/>
      <c r="G449" s="5"/>
      <c r="H449" s="89"/>
      <c r="I449" s="89"/>
      <c r="J449" s="159"/>
      <c r="L449" s="5"/>
    </row>
    <row r="450" spans="1:12" ht="21" customHeight="1">
      <c r="A450" s="166" t="s">
        <v>616</v>
      </c>
      <c r="B450" s="5"/>
      <c r="C450" s="5"/>
      <c r="D450" s="5"/>
      <c r="E450" s="5"/>
      <c r="F450" s="5"/>
      <c r="G450" s="5"/>
      <c r="H450" s="89">
        <v>182911</v>
      </c>
      <c r="I450" s="89"/>
      <c r="J450" s="159"/>
      <c r="K450" s="159">
        <v>4517709</v>
      </c>
      <c r="L450" s="5"/>
    </row>
    <row r="451" spans="1:12" ht="21" customHeight="1">
      <c r="A451" s="166" t="s">
        <v>617</v>
      </c>
      <c r="B451" s="5"/>
      <c r="C451" s="5"/>
      <c r="D451" s="5"/>
      <c r="E451" s="5"/>
      <c r="F451" s="5"/>
      <c r="G451" s="5"/>
      <c r="H451" s="89">
        <v>1772010</v>
      </c>
      <c r="I451" s="89"/>
      <c r="J451" s="159"/>
      <c r="L451" s="5"/>
    </row>
    <row r="452" spans="1:12" ht="21" customHeight="1">
      <c r="A452" s="166" t="s">
        <v>618</v>
      </c>
      <c r="B452" s="5"/>
      <c r="C452" s="5"/>
      <c r="D452" s="5"/>
      <c r="E452" s="5"/>
      <c r="F452" s="5"/>
      <c r="G452" s="5"/>
      <c r="H452" s="89">
        <v>1259268134</v>
      </c>
      <c r="I452" s="89"/>
      <c r="J452" s="159"/>
      <c r="L452" s="5"/>
    </row>
    <row r="453" spans="1:12" ht="21" customHeight="1">
      <c r="A453" s="166" t="s">
        <v>619</v>
      </c>
      <c r="B453" s="5"/>
      <c r="C453" s="5"/>
      <c r="D453" s="5"/>
      <c r="E453" s="5"/>
      <c r="F453" s="5"/>
      <c r="G453" s="5"/>
      <c r="H453" s="89"/>
      <c r="I453" s="89"/>
      <c r="J453" s="159"/>
      <c r="L453" s="5"/>
    </row>
    <row r="454" spans="1:12" s="151" customFormat="1" ht="21" customHeight="1">
      <c r="A454" s="148"/>
      <c r="B454" s="148"/>
      <c r="C454" s="148" t="s">
        <v>214</v>
      </c>
      <c r="D454" s="148"/>
      <c r="E454" s="148"/>
      <c r="F454" s="148"/>
      <c r="G454" s="254"/>
      <c r="H454" s="149">
        <f>SUM(H447:H452)-H453</f>
        <v>3325302747</v>
      </c>
      <c r="I454" s="149"/>
      <c r="J454" s="150"/>
      <c r="K454" s="150">
        <f>SUM(K447:K452)-K453</f>
        <v>734417782</v>
      </c>
      <c r="L454" s="148"/>
    </row>
    <row r="455" spans="1:12" s="151" customFormat="1" ht="21" customHeight="1">
      <c r="A455" s="173" t="s">
        <v>620</v>
      </c>
      <c r="B455" s="148"/>
      <c r="C455" s="148"/>
      <c r="D455" s="148"/>
      <c r="E455" s="148"/>
      <c r="F455" s="148"/>
      <c r="G455" s="148"/>
      <c r="H455" s="149" t="str">
        <f>H446</f>
        <v>Cuối kỳ</v>
      </c>
      <c r="I455" s="149"/>
      <c r="J455" s="150"/>
      <c r="K455" s="150" t="str">
        <f>K446</f>
        <v>Đầu kỳ</v>
      </c>
      <c r="L455" s="148"/>
    </row>
    <row r="456" spans="1:12" s="151" customFormat="1" ht="21" customHeight="1">
      <c r="A456" s="166" t="s">
        <v>621</v>
      </c>
      <c r="B456" s="148"/>
      <c r="C456" s="148"/>
      <c r="D456" s="148"/>
      <c r="E456" s="148"/>
      <c r="F456" s="148"/>
      <c r="G456" s="148"/>
      <c r="H456" s="89">
        <f>'[1]KQKD-01'!E20-H460</f>
        <v>27760614881</v>
      </c>
      <c r="I456" s="149"/>
      <c r="J456" s="150"/>
      <c r="K456" s="159">
        <v>26697528801</v>
      </c>
      <c r="L456" s="148"/>
    </row>
    <row r="457" spans="1:12" s="151" customFormat="1" ht="21" customHeight="1" hidden="1">
      <c r="A457" s="166" t="s">
        <v>622</v>
      </c>
      <c r="B457" s="148"/>
      <c r="C457" s="148"/>
      <c r="D457" s="148"/>
      <c r="E457" s="148"/>
      <c r="F457" s="148"/>
      <c r="G457" s="148"/>
      <c r="H457" s="89"/>
      <c r="I457" s="149"/>
      <c r="J457" s="150"/>
      <c r="K457" s="159"/>
      <c r="L457" s="148"/>
    </row>
    <row r="458" spans="1:12" s="151" customFormat="1" ht="21" customHeight="1" hidden="1">
      <c r="A458" s="166" t="s">
        <v>623</v>
      </c>
      <c r="B458" s="148"/>
      <c r="C458" s="148"/>
      <c r="D458" s="148"/>
      <c r="E458" s="148"/>
      <c r="F458" s="148"/>
      <c r="G458" s="148"/>
      <c r="H458" s="89"/>
      <c r="I458" s="149"/>
      <c r="J458" s="150"/>
      <c r="K458" s="159"/>
      <c r="L458" s="148"/>
    </row>
    <row r="459" spans="1:12" s="151" customFormat="1" ht="21" customHeight="1">
      <c r="A459" s="166" t="s">
        <v>624</v>
      </c>
      <c r="B459" s="148"/>
      <c r="C459" s="148"/>
      <c r="D459" s="148"/>
      <c r="E459" s="148"/>
      <c r="F459" s="148"/>
      <c r="G459" s="148"/>
      <c r="H459" s="89"/>
      <c r="I459" s="149"/>
      <c r="J459" s="150"/>
      <c r="K459" s="159"/>
      <c r="L459" s="148"/>
    </row>
    <row r="460" spans="1:12" s="151" customFormat="1" ht="21" customHeight="1">
      <c r="A460" s="166" t="s">
        <v>625</v>
      </c>
      <c r="B460" s="148"/>
      <c r="C460" s="148"/>
      <c r="D460" s="148"/>
      <c r="E460" s="148"/>
      <c r="F460" s="148"/>
      <c r="G460" s="148"/>
      <c r="H460" s="89">
        <f>'[1]BANG TIEU THU LAILO'!K41+'[1]BANG TIEU THU LAILO'!K42+'[1]BANG TIEU THU LAILO'!K43</f>
        <v>5436263407</v>
      </c>
      <c r="I460" s="149"/>
      <c r="J460" s="150"/>
      <c r="K460" s="159">
        <v>77195404</v>
      </c>
      <c r="L460" s="148"/>
    </row>
    <row r="461" spans="1:12" s="151" customFormat="1" ht="21" customHeight="1">
      <c r="A461" s="166"/>
      <c r="B461" s="148"/>
      <c r="C461" s="148" t="s">
        <v>214</v>
      </c>
      <c r="D461" s="148"/>
      <c r="E461" s="148"/>
      <c r="F461" s="148"/>
      <c r="G461" s="148"/>
      <c r="H461" s="149">
        <f>SUM(H456:H460)</f>
        <v>33196878288</v>
      </c>
      <c r="I461" s="149"/>
      <c r="J461" s="150"/>
      <c r="K461" s="150">
        <f>SUM(K456:K460)</f>
        <v>26774724205</v>
      </c>
      <c r="L461" s="148"/>
    </row>
    <row r="462" spans="1:12" s="151" customFormat="1" ht="21" customHeight="1">
      <c r="A462" s="173" t="s">
        <v>626</v>
      </c>
      <c r="B462" s="148"/>
      <c r="C462" s="148"/>
      <c r="D462" s="148"/>
      <c r="E462" s="148"/>
      <c r="F462" s="148"/>
      <c r="G462" s="148"/>
      <c r="H462" s="149"/>
      <c r="I462" s="149"/>
      <c r="J462" s="150"/>
      <c r="K462" s="150"/>
      <c r="L462" s="148"/>
    </row>
    <row r="463" spans="1:12" s="151" customFormat="1" ht="21" customHeight="1">
      <c r="A463" s="166" t="s">
        <v>627</v>
      </c>
      <c r="B463" s="148"/>
      <c r="C463" s="148"/>
      <c r="D463" s="148"/>
      <c r="E463" s="148"/>
      <c r="F463" s="148"/>
      <c r="G463" s="148"/>
      <c r="H463" s="89">
        <f>'[1]KQKD-01'!E21-'[1]THUYETTC-01'!H467</f>
        <v>0</v>
      </c>
      <c r="I463" s="149"/>
      <c r="J463" s="150"/>
      <c r="K463" s="159">
        <v>0</v>
      </c>
      <c r="L463" s="148"/>
    </row>
    <row r="464" spans="1:12" s="151" customFormat="1" ht="21" customHeight="1">
      <c r="A464" s="166" t="s">
        <v>628</v>
      </c>
      <c r="B464" s="148"/>
      <c r="C464" s="148"/>
      <c r="D464" s="148"/>
      <c r="E464" s="148"/>
      <c r="F464" s="148"/>
      <c r="G464" s="148"/>
      <c r="H464" s="89"/>
      <c r="I464" s="149"/>
      <c r="J464" s="150"/>
      <c r="K464" s="150"/>
      <c r="L464" s="148"/>
    </row>
    <row r="465" spans="1:12" s="151" customFormat="1" ht="21" customHeight="1">
      <c r="A465" s="166" t="s">
        <v>629</v>
      </c>
      <c r="B465" s="148"/>
      <c r="C465" s="148"/>
      <c r="D465" s="148"/>
      <c r="E465" s="148"/>
      <c r="F465" s="148"/>
      <c r="G465" s="148"/>
      <c r="H465" s="89">
        <v>0</v>
      </c>
      <c r="I465" s="149"/>
      <c r="J465" s="150"/>
      <c r="K465" s="159">
        <v>0</v>
      </c>
      <c r="L465" s="148"/>
    </row>
    <row r="466" spans="1:12" s="151" customFormat="1" ht="21" customHeight="1">
      <c r="A466" s="166" t="s">
        <v>630</v>
      </c>
      <c r="B466" s="148"/>
      <c r="C466" s="148"/>
      <c r="D466" s="148"/>
      <c r="E466" s="148"/>
      <c r="F466" s="148"/>
      <c r="G466" s="148"/>
      <c r="H466" s="89"/>
      <c r="I466" s="149"/>
      <c r="J466" s="150"/>
      <c r="K466" s="159"/>
      <c r="L466" s="148"/>
    </row>
    <row r="467" spans="1:12" s="151" customFormat="1" ht="21" customHeight="1">
      <c r="A467" s="166" t="s">
        <v>625</v>
      </c>
      <c r="B467" s="148"/>
      <c r="C467" s="148"/>
      <c r="D467" s="148"/>
      <c r="E467" s="148"/>
      <c r="F467" s="148"/>
      <c r="G467" s="148"/>
      <c r="H467" s="89">
        <f>'[1]BANG TIEU THU LAILO'!F43+'[1]BANG TIEU THU LAILO'!F42</f>
        <v>1757742393</v>
      </c>
      <c r="I467" s="149"/>
      <c r="J467" s="150"/>
      <c r="K467" s="159">
        <v>102935455</v>
      </c>
      <c r="L467" s="148"/>
    </row>
    <row r="468" spans="1:12" s="151" customFormat="1" ht="21" customHeight="1">
      <c r="A468" s="166"/>
      <c r="B468" s="148"/>
      <c r="C468" s="148" t="s">
        <v>214</v>
      </c>
      <c r="D468" s="148"/>
      <c r="E468" s="148"/>
      <c r="F468" s="148"/>
      <c r="G468" s="148"/>
      <c r="H468" s="149">
        <f>SUM(H463:H467)</f>
        <v>1757742393</v>
      </c>
      <c r="I468" s="149"/>
      <c r="J468" s="150"/>
      <c r="K468" s="150">
        <f>SUM(K463:K467)</f>
        <v>102935455</v>
      </c>
      <c r="L468" s="148"/>
    </row>
    <row r="469" spans="1:12" s="151" customFormat="1" ht="21" customHeight="1">
      <c r="A469" s="147" t="s">
        <v>631</v>
      </c>
      <c r="B469" s="153"/>
      <c r="C469" s="153"/>
      <c r="D469" s="148"/>
      <c r="E469" s="148"/>
      <c r="F469" s="148"/>
      <c r="G469" s="148"/>
      <c r="H469" s="216" t="str">
        <f>H455</f>
        <v>Cuối kỳ</v>
      </c>
      <c r="I469" s="216"/>
      <c r="J469" s="156"/>
      <c r="K469" s="156" t="str">
        <f>K438</f>
        <v>Đầu kỳ</v>
      </c>
      <c r="L469" s="148"/>
    </row>
    <row r="470" spans="1:12" s="151" customFormat="1" ht="21" customHeight="1">
      <c r="A470" s="147" t="s">
        <v>632</v>
      </c>
      <c r="B470" s="153"/>
      <c r="C470" s="153"/>
      <c r="D470" s="148"/>
      <c r="E470" s="148"/>
      <c r="F470" s="148"/>
      <c r="G470" s="148"/>
      <c r="H470" s="240">
        <f>SUM(H472:H487)</f>
        <v>13237202064</v>
      </c>
      <c r="I470" s="216"/>
      <c r="J470" s="156"/>
      <c r="K470" s="181">
        <f>SUM(K472:K487)</f>
        <v>6514251079</v>
      </c>
      <c r="L470" s="148"/>
    </row>
    <row r="471" spans="1:12" s="151" customFormat="1" ht="21" customHeight="1" hidden="1">
      <c r="A471" s="166" t="s">
        <v>633</v>
      </c>
      <c r="B471" s="148"/>
      <c r="C471" s="148"/>
      <c r="D471" s="148"/>
      <c r="E471" s="148"/>
      <c r="F471" s="148"/>
      <c r="G471" s="148"/>
      <c r="H471" s="89"/>
      <c r="I471" s="89"/>
      <c r="J471" s="159"/>
      <c r="K471" s="158"/>
      <c r="L471" s="148"/>
    </row>
    <row r="472" spans="1:12" s="151" customFormat="1" ht="21" customHeight="1">
      <c r="A472" s="166" t="s">
        <v>634</v>
      </c>
      <c r="B472" s="148"/>
      <c r="C472" s="148"/>
      <c r="D472" s="148"/>
      <c r="E472" s="148"/>
      <c r="F472" s="148"/>
      <c r="G472" s="148"/>
      <c r="H472" s="89">
        <f>'[1]TH TK 642'!F9</f>
        <v>2888648641</v>
      </c>
      <c r="I472" s="89"/>
      <c r="J472" s="159"/>
      <c r="K472" s="159">
        <v>2925487336</v>
      </c>
      <c r="L472" s="148"/>
    </row>
    <row r="473" spans="1:12" s="151" customFormat="1" ht="21" customHeight="1">
      <c r="A473" s="184" t="s">
        <v>635</v>
      </c>
      <c r="B473" s="148"/>
      <c r="C473" s="148"/>
      <c r="D473" s="148"/>
      <c r="E473" s="148"/>
      <c r="F473" s="148"/>
      <c r="G473" s="148"/>
      <c r="H473" s="89">
        <f>'[1]TH TK 642'!F10</f>
        <v>328391518</v>
      </c>
      <c r="I473" s="89"/>
      <c r="J473" s="159"/>
      <c r="K473" s="159">
        <v>319953167</v>
      </c>
      <c r="L473" s="148"/>
    </row>
    <row r="474" spans="1:12" s="151" customFormat="1" ht="21" customHeight="1">
      <c r="A474" s="184" t="s">
        <v>636</v>
      </c>
      <c r="B474" s="148"/>
      <c r="C474" s="148"/>
      <c r="D474" s="148"/>
      <c r="E474" s="148"/>
      <c r="F474" s="148"/>
      <c r="G474" s="148"/>
      <c r="H474" s="89">
        <f>'[1]TH TK 642'!F11</f>
        <v>54897152</v>
      </c>
      <c r="I474" s="89"/>
      <c r="J474" s="159"/>
      <c r="K474" s="159">
        <v>54849114</v>
      </c>
      <c r="L474" s="148"/>
    </row>
    <row r="475" spans="1:12" s="151" customFormat="1" ht="21" customHeight="1">
      <c r="A475" s="184" t="s">
        <v>637</v>
      </c>
      <c r="B475" s="148"/>
      <c r="C475" s="148"/>
      <c r="D475" s="148"/>
      <c r="E475" s="148"/>
      <c r="F475" s="148"/>
      <c r="G475" s="148"/>
      <c r="H475" s="89">
        <f>'[1]TH TK 642'!F13</f>
        <v>18765230</v>
      </c>
      <c r="I475" s="89"/>
      <c r="J475" s="159"/>
      <c r="K475" s="159">
        <v>18283038</v>
      </c>
      <c r="L475" s="148"/>
    </row>
    <row r="476" spans="1:12" s="151" customFormat="1" ht="21" customHeight="1">
      <c r="A476" s="184" t="s">
        <v>638</v>
      </c>
      <c r="B476" s="148"/>
      <c r="C476" s="148"/>
      <c r="D476" s="148"/>
      <c r="E476" s="148"/>
      <c r="F476" s="148"/>
      <c r="G476" s="148"/>
      <c r="H476" s="89">
        <f>'[1]TH TK 642'!F12</f>
        <v>37530460</v>
      </c>
      <c r="I476" s="89"/>
      <c r="J476" s="159"/>
      <c r="K476" s="159">
        <v>36566076</v>
      </c>
      <c r="L476" s="148"/>
    </row>
    <row r="477" spans="1:12" s="151" customFormat="1" ht="21" customHeight="1">
      <c r="A477" s="184" t="s">
        <v>639</v>
      </c>
      <c r="B477" s="148"/>
      <c r="C477" s="148"/>
      <c r="D477" s="148"/>
      <c r="E477" s="148"/>
      <c r="F477" s="148"/>
      <c r="G477" s="148"/>
      <c r="H477" s="89">
        <f>'[1]TH TK 642'!F15</f>
        <v>239451241</v>
      </c>
      <c r="I477" s="89"/>
      <c r="J477" s="159"/>
      <c r="K477" s="159">
        <v>170476471</v>
      </c>
      <c r="L477" s="148"/>
    </row>
    <row r="478" spans="1:12" s="151" customFormat="1" ht="21" customHeight="1">
      <c r="A478" s="184" t="s">
        <v>640</v>
      </c>
      <c r="B478" s="148"/>
      <c r="C478" s="148"/>
      <c r="D478" s="148"/>
      <c r="E478" s="148"/>
      <c r="F478" s="148"/>
      <c r="G478" s="148"/>
      <c r="H478" s="89">
        <f>'[1]TH TK 642'!F16</f>
        <v>364298026</v>
      </c>
      <c r="I478" s="89"/>
      <c r="J478" s="159"/>
      <c r="K478" s="159">
        <v>156213654</v>
      </c>
      <c r="L478" s="148"/>
    </row>
    <row r="479" spans="1:12" s="151" customFormat="1" ht="21" customHeight="1">
      <c r="A479" s="166" t="s">
        <v>641</v>
      </c>
      <c r="B479" s="148"/>
      <c r="C479" s="148"/>
      <c r="D479" s="148"/>
      <c r="E479" s="148"/>
      <c r="F479" s="148"/>
      <c r="G479" s="148"/>
      <c r="H479" s="89">
        <f>'[1]TH TK 642'!F17</f>
        <v>914480034</v>
      </c>
      <c r="I479" s="89"/>
      <c r="J479" s="159"/>
      <c r="K479" s="159">
        <v>406591916</v>
      </c>
      <c r="L479" s="148"/>
    </row>
    <row r="480" spans="1:12" s="151" customFormat="1" ht="21" customHeight="1">
      <c r="A480" s="184" t="s">
        <v>642</v>
      </c>
      <c r="B480" s="148"/>
      <c r="C480" s="148"/>
      <c r="D480" s="148"/>
      <c r="E480" s="148"/>
      <c r="F480" s="148"/>
      <c r="G480" s="148"/>
      <c r="H480" s="89">
        <f>'[1]TH TK 642'!F18</f>
        <v>0</v>
      </c>
      <c r="I480" s="89"/>
      <c r="J480" s="159"/>
      <c r="K480" s="159">
        <v>8526721</v>
      </c>
      <c r="L480" s="148"/>
    </row>
    <row r="481" spans="1:12" s="151" customFormat="1" ht="21" customHeight="1">
      <c r="A481" s="184" t="s">
        <v>643</v>
      </c>
      <c r="B481" s="148"/>
      <c r="C481" s="148"/>
      <c r="D481" s="148"/>
      <c r="E481" s="148"/>
      <c r="F481" s="148"/>
      <c r="G481" s="148"/>
      <c r="H481" s="89">
        <f>'[1]TH TK 642'!F19</f>
        <v>3304152232</v>
      </c>
      <c r="I481" s="89"/>
      <c r="J481" s="159"/>
      <c r="K481" s="159">
        <v>-955786914</v>
      </c>
      <c r="L481" s="148"/>
    </row>
    <row r="482" spans="1:12" s="151" customFormat="1" ht="21" customHeight="1">
      <c r="A482" s="166" t="s">
        <v>644</v>
      </c>
      <c r="B482" s="148"/>
      <c r="C482" s="148"/>
      <c r="D482" s="148"/>
      <c r="E482" s="148"/>
      <c r="F482" s="148"/>
      <c r="G482" s="148"/>
      <c r="H482" s="89">
        <f>'[1]TH TK 642'!F21</f>
        <v>356684239</v>
      </c>
      <c r="I482" s="89"/>
      <c r="J482" s="159"/>
      <c r="K482" s="159">
        <v>669758055</v>
      </c>
      <c r="L482" s="148"/>
    </row>
    <row r="483" spans="1:12" s="151" customFormat="1" ht="21" customHeight="1">
      <c r="A483" s="184" t="s">
        <v>645</v>
      </c>
      <c r="B483" s="148"/>
      <c r="C483" s="148"/>
      <c r="D483" s="148"/>
      <c r="E483" s="148"/>
      <c r="F483" s="148"/>
      <c r="G483" s="148"/>
      <c r="H483" s="89">
        <f>'[1]TH TK 642'!F22</f>
        <v>0</v>
      </c>
      <c r="I483" s="89"/>
      <c r="J483" s="159"/>
      <c r="K483" s="159">
        <v>843082358</v>
      </c>
      <c r="L483" s="148"/>
    </row>
    <row r="484" spans="1:12" s="151" customFormat="1" ht="21" customHeight="1">
      <c r="A484" s="166" t="s">
        <v>646</v>
      </c>
      <c r="B484" s="148"/>
      <c r="C484" s="148"/>
      <c r="D484" s="148"/>
      <c r="E484" s="148"/>
      <c r="F484" s="148"/>
      <c r="G484" s="148"/>
      <c r="H484" s="89">
        <f>'[1]TH TK 642'!F24</f>
        <v>643160323</v>
      </c>
      <c r="I484" s="89"/>
      <c r="J484" s="159"/>
      <c r="K484" s="159">
        <v>291308999</v>
      </c>
      <c r="L484" s="148"/>
    </row>
    <row r="485" spans="1:12" s="151" customFormat="1" ht="21" customHeight="1">
      <c r="A485" s="184" t="s">
        <v>647</v>
      </c>
      <c r="B485" s="148"/>
      <c r="C485" s="148"/>
      <c r="D485" s="148"/>
      <c r="E485" s="148"/>
      <c r="F485" s="148"/>
      <c r="G485" s="148"/>
      <c r="H485" s="89">
        <f>'[1]TH TK 642'!F26</f>
        <v>223679402</v>
      </c>
      <c r="I485" s="89"/>
      <c r="J485" s="159"/>
      <c r="K485" s="159">
        <v>57968892</v>
      </c>
      <c r="L485" s="148"/>
    </row>
    <row r="486" spans="1:12" s="151" customFormat="1" ht="21" customHeight="1">
      <c r="A486" s="166" t="s">
        <v>648</v>
      </c>
      <c r="B486" s="148"/>
      <c r="C486" s="148"/>
      <c r="D486" s="148"/>
      <c r="E486" s="148"/>
      <c r="F486" s="148"/>
      <c r="G486" s="148"/>
      <c r="H486" s="89">
        <f>'[1]TH TK 642'!F25</f>
        <v>660905174</v>
      </c>
      <c r="I486" s="89"/>
      <c r="J486" s="159"/>
      <c r="K486" s="159">
        <v>483936950</v>
      </c>
      <c r="L486" s="148"/>
    </row>
    <row r="487" spans="1:12" s="151" customFormat="1" ht="21" customHeight="1">
      <c r="A487" s="166" t="s">
        <v>649</v>
      </c>
      <c r="B487" s="148"/>
      <c r="C487" s="148"/>
      <c r="D487" s="148"/>
      <c r="E487" s="148"/>
      <c r="F487" s="148"/>
      <c r="G487" s="148"/>
      <c r="H487" s="89">
        <f>'[1]TH TK 642'!F27</f>
        <v>3202158392</v>
      </c>
      <c r="I487" s="89"/>
      <c r="J487" s="159"/>
      <c r="K487" s="159">
        <v>1027035246</v>
      </c>
      <c r="L487" s="148"/>
    </row>
    <row r="488" spans="1:12" s="151" customFormat="1" ht="21" customHeight="1">
      <c r="A488" s="147" t="s">
        <v>650</v>
      </c>
      <c r="B488" s="148"/>
      <c r="C488" s="148"/>
      <c r="D488" s="148"/>
      <c r="E488" s="148"/>
      <c r="F488" s="148"/>
      <c r="G488" s="148"/>
      <c r="H488" s="149">
        <f>SUM(H490:H497)</f>
        <v>609059375</v>
      </c>
      <c r="I488" s="89"/>
      <c r="J488" s="159"/>
      <c r="K488" s="248">
        <f>SUM(K490:K497)</f>
        <v>860104517</v>
      </c>
      <c r="L488" s="148"/>
    </row>
    <row r="489" spans="1:12" s="151" customFormat="1" ht="21" customHeight="1" hidden="1">
      <c r="A489" s="166" t="s">
        <v>651</v>
      </c>
      <c r="B489" s="148"/>
      <c r="C489" s="148"/>
      <c r="D489" s="148"/>
      <c r="E489" s="148"/>
      <c r="F489" s="148"/>
      <c r="G489" s="148"/>
      <c r="H489" s="88"/>
      <c r="I489" s="89"/>
      <c r="J489" s="159"/>
      <c r="K489" s="158"/>
      <c r="L489" s="148"/>
    </row>
    <row r="490" spans="1:12" s="151" customFormat="1" ht="21" customHeight="1">
      <c r="A490" s="166" t="s">
        <v>634</v>
      </c>
      <c r="B490" s="148"/>
      <c r="C490" s="148"/>
      <c r="D490" s="148"/>
      <c r="E490" s="148"/>
      <c r="F490" s="148"/>
      <c r="G490" s="148"/>
      <c r="H490" s="89">
        <f>'[1]TH TK 641'!E9</f>
        <v>27317488</v>
      </c>
      <c r="I490" s="89"/>
      <c r="J490" s="159"/>
      <c r="K490" s="158">
        <v>13124732</v>
      </c>
      <c r="L490" s="148"/>
    </row>
    <row r="491" spans="1:12" s="151" customFormat="1" ht="21" customHeight="1">
      <c r="A491" s="184" t="s">
        <v>652</v>
      </c>
      <c r="B491" s="148"/>
      <c r="C491" s="148"/>
      <c r="D491" s="148"/>
      <c r="E491" s="148"/>
      <c r="F491" s="148"/>
      <c r="G491" s="148"/>
      <c r="H491" s="89">
        <f>'[1]TH TK 641'!D13</f>
        <v>0</v>
      </c>
      <c r="I491" s="89"/>
      <c r="J491" s="159"/>
      <c r="K491" s="158">
        <v>0</v>
      </c>
      <c r="L491" s="148"/>
    </row>
    <row r="492" spans="1:12" s="151" customFormat="1" ht="21" customHeight="1">
      <c r="A492" s="184" t="s">
        <v>653</v>
      </c>
      <c r="B492" s="148"/>
      <c r="C492" s="148"/>
      <c r="D492" s="148"/>
      <c r="E492" s="148"/>
      <c r="F492" s="148"/>
      <c r="G492" s="148"/>
      <c r="H492" s="89">
        <f>'[1]TH TK 641'!E14</f>
        <v>133886654</v>
      </c>
      <c r="I492" s="89"/>
      <c r="J492" s="159"/>
      <c r="K492" s="158">
        <v>29314403</v>
      </c>
      <c r="L492" s="148"/>
    </row>
    <row r="493" spans="1:12" s="151" customFormat="1" ht="21" customHeight="1">
      <c r="A493" s="184" t="s">
        <v>654</v>
      </c>
      <c r="B493" s="148"/>
      <c r="C493" s="148"/>
      <c r="D493" s="148"/>
      <c r="E493" s="148"/>
      <c r="F493" s="148"/>
      <c r="G493" s="148"/>
      <c r="H493" s="89">
        <f>'[1]TH TK 641'!E15</f>
        <v>32373455</v>
      </c>
      <c r="I493" s="89"/>
      <c r="J493" s="159"/>
      <c r="K493" s="158">
        <v>12318182</v>
      </c>
      <c r="L493" s="148"/>
    </row>
    <row r="494" spans="1:12" s="151" customFormat="1" ht="21" customHeight="1">
      <c r="A494" s="184" t="s">
        <v>655</v>
      </c>
      <c r="B494" s="148"/>
      <c r="C494" s="148"/>
      <c r="D494" s="148"/>
      <c r="E494" s="148"/>
      <c r="F494" s="148"/>
      <c r="G494" s="148"/>
      <c r="H494" s="89">
        <f>'[1]TH TK 641'!E20</f>
        <v>269471597</v>
      </c>
      <c r="I494" s="89"/>
      <c r="J494" s="159"/>
      <c r="K494" s="158">
        <v>355723200</v>
      </c>
      <c r="L494" s="148"/>
    </row>
    <row r="495" spans="1:12" s="151" customFormat="1" ht="21" customHeight="1">
      <c r="A495" s="184" t="s">
        <v>656</v>
      </c>
      <c r="B495" s="148"/>
      <c r="C495" s="148"/>
      <c r="D495" s="148"/>
      <c r="E495" s="148"/>
      <c r="F495" s="148"/>
      <c r="G495" s="148"/>
      <c r="H495" s="89">
        <f>'[1]TH TK 641'!E22</f>
        <v>24192000</v>
      </c>
      <c r="I495" s="89"/>
      <c r="J495" s="159"/>
      <c r="K495" s="158">
        <v>225024000</v>
      </c>
      <c r="L495" s="148"/>
    </row>
    <row r="496" spans="1:12" s="151" customFormat="1" ht="21" customHeight="1">
      <c r="A496" s="184" t="s">
        <v>657</v>
      </c>
      <c r="B496" s="148"/>
      <c r="C496" s="148"/>
      <c r="D496" s="148"/>
      <c r="E496" s="148"/>
      <c r="F496" s="148"/>
      <c r="G496" s="148"/>
      <c r="H496" s="89"/>
      <c r="I496" s="89"/>
      <c r="J496" s="159"/>
      <c r="K496" s="158"/>
      <c r="L496" s="148"/>
    </row>
    <row r="497" spans="1:12" s="151" customFormat="1" ht="21" customHeight="1">
      <c r="A497" s="166" t="s">
        <v>649</v>
      </c>
      <c r="B497" s="148"/>
      <c r="C497" s="148"/>
      <c r="D497" s="148"/>
      <c r="E497" s="148"/>
      <c r="F497" s="148"/>
      <c r="G497" s="148"/>
      <c r="H497" s="89">
        <f>'[1]TH TK 641'!E25</f>
        <v>121818181</v>
      </c>
      <c r="I497" s="89"/>
      <c r="J497" s="159"/>
      <c r="K497" s="159">
        <v>224600000</v>
      </c>
      <c r="L497" s="148"/>
    </row>
    <row r="498" spans="1:12" s="151" customFormat="1" ht="21" customHeight="1">
      <c r="A498" s="468" t="s">
        <v>658</v>
      </c>
      <c r="B498" s="468"/>
      <c r="C498" s="468"/>
      <c r="D498" s="468"/>
      <c r="E498" s="468"/>
      <c r="F498" s="468"/>
      <c r="G498" s="468"/>
      <c r="H498" s="149">
        <f>SUM(H499:H501)</f>
        <v>0</v>
      </c>
      <c r="I498" s="89"/>
      <c r="J498" s="159"/>
      <c r="K498" s="150">
        <v>0</v>
      </c>
      <c r="L498" s="148"/>
    </row>
    <row r="499" spans="1:12" s="151" customFormat="1" ht="21" customHeight="1" hidden="1">
      <c r="A499" s="166" t="s">
        <v>659</v>
      </c>
      <c r="B499" s="148"/>
      <c r="C499" s="148"/>
      <c r="D499" s="148"/>
      <c r="E499" s="148"/>
      <c r="F499" s="148"/>
      <c r="G499" s="148"/>
      <c r="H499" s="89"/>
      <c r="I499" s="89"/>
      <c r="J499" s="159"/>
      <c r="K499" s="159"/>
      <c r="L499" s="148"/>
    </row>
    <row r="500" spans="1:12" s="151" customFormat="1" ht="21" customHeight="1" hidden="1">
      <c r="A500" s="166" t="s">
        <v>660</v>
      </c>
      <c r="B500" s="148"/>
      <c r="C500" s="148"/>
      <c r="D500" s="148"/>
      <c r="E500" s="148"/>
      <c r="F500" s="148"/>
      <c r="G500" s="148"/>
      <c r="H500" s="89"/>
      <c r="I500" s="89"/>
      <c r="J500" s="159"/>
      <c r="K500" s="159"/>
      <c r="L500" s="148"/>
    </row>
    <row r="501" spans="1:12" s="151" customFormat="1" ht="21" customHeight="1" hidden="1">
      <c r="A501" s="166" t="s">
        <v>661</v>
      </c>
      <c r="B501" s="148"/>
      <c r="C501" s="148"/>
      <c r="D501" s="148"/>
      <c r="E501" s="148"/>
      <c r="F501" s="148"/>
      <c r="G501" s="148"/>
      <c r="H501" s="89"/>
      <c r="I501" s="89"/>
      <c r="J501" s="159"/>
      <c r="K501" s="159"/>
      <c r="L501" s="148"/>
    </row>
    <row r="502" spans="1:12" s="151" customFormat="1" ht="21" customHeight="1">
      <c r="A502" s="147" t="s">
        <v>662</v>
      </c>
      <c r="B502" s="148"/>
      <c r="C502" s="148"/>
      <c r="D502" s="148"/>
      <c r="E502" s="148"/>
      <c r="F502" s="148"/>
      <c r="G502" s="148"/>
      <c r="H502" s="89"/>
      <c r="I502" s="89"/>
      <c r="J502" s="159"/>
      <c r="K502" s="159"/>
      <c r="L502" s="148"/>
    </row>
    <row r="503" spans="1:12" s="151" customFormat="1" ht="21" customHeight="1">
      <c r="A503" s="166" t="s">
        <v>663</v>
      </c>
      <c r="B503" s="148"/>
      <c r="C503" s="148"/>
      <c r="D503" s="148"/>
      <c r="E503" s="148"/>
      <c r="F503" s="148"/>
      <c r="G503" s="148"/>
      <c r="H503" s="89">
        <f>'[1]GIA THANH MN'!D5+'[1]GIA THANH MN'!D23+'[1]GIA THANH MN'!D24+'[1]GIA THANH MSC'!D11+'[1]GIA THANH MSC'!D12+'[1]GIA THANH MSC'!D28+'[1]GIA THANH MSC'!D29</f>
        <v>13327335376</v>
      </c>
      <c r="I503" s="89"/>
      <c r="J503" s="159"/>
      <c r="K503" s="159">
        <v>4711712173</v>
      </c>
      <c r="L503" s="148"/>
    </row>
    <row r="504" spans="1:12" s="151" customFormat="1" ht="21" customHeight="1">
      <c r="A504" s="166" t="s">
        <v>664</v>
      </c>
      <c r="B504" s="148"/>
      <c r="C504" s="148"/>
      <c r="D504" s="148"/>
      <c r="E504" s="148"/>
      <c r="F504" s="148"/>
      <c r="G504" s="148"/>
      <c r="H504" s="89">
        <f>'[1]GIA THANH MN'!D8+'[1]GIA THANH MN'!D16+'[1]GIA THANH MSC'!D13+'[1]GIA THANH MSC'!D21</f>
        <v>36183233280</v>
      </c>
      <c r="I504" s="89"/>
      <c r="J504" s="159"/>
      <c r="K504" s="159">
        <v>14033260648</v>
      </c>
      <c r="L504" s="148"/>
    </row>
    <row r="505" spans="1:12" s="151" customFormat="1" ht="21" customHeight="1">
      <c r="A505" s="166" t="s">
        <v>665</v>
      </c>
      <c r="B505" s="148"/>
      <c r="C505" s="148"/>
      <c r="D505" s="148"/>
      <c r="E505" s="148"/>
      <c r="F505" s="148"/>
      <c r="G505" s="148"/>
      <c r="H505" s="89">
        <f>'[1]GIA THANH MN'!D25+'[1]GIA THANH MSC'!D30</f>
        <v>5576000396</v>
      </c>
      <c r="I505" s="89"/>
      <c r="J505" s="159"/>
      <c r="K505" s="159">
        <v>2016674338</v>
      </c>
      <c r="L505" s="148"/>
    </row>
    <row r="506" spans="1:12" s="151" customFormat="1" ht="21" customHeight="1">
      <c r="A506" s="166" t="s">
        <v>666</v>
      </c>
      <c r="B506" s="148"/>
      <c r="C506" s="148"/>
      <c r="D506" s="148"/>
      <c r="E506" s="148"/>
      <c r="F506" s="148"/>
      <c r="G506" s="148"/>
      <c r="H506" s="89">
        <f>'[1]GIA THANH MN'!D28+'[1]GIA THANH MSC'!D33</f>
        <v>3581033783</v>
      </c>
      <c r="I506" s="89"/>
      <c r="J506" s="159"/>
      <c r="K506" s="159">
        <v>777258619</v>
      </c>
      <c r="L506" s="148"/>
    </row>
    <row r="507" spans="1:12" s="151" customFormat="1" ht="21" customHeight="1">
      <c r="A507" s="166" t="s">
        <v>667</v>
      </c>
      <c r="B507" s="148"/>
      <c r="C507" s="148"/>
      <c r="D507" s="148"/>
      <c r="E507" s="148"/>
      <c r="F507" s="148"/>
      <c r="G507" s="148"/>
      <c r="H507" s="89">
        <f>'[1]GIA THANH MN'!D29+'[1]GIA THANH MSC'!D34</f>
        <v>875818817</v>
      </c>
      <c r="I507" s="89"/>
      <c r="J507" s="159"/>
      <c r="K507" s="159">
        <v>659618285</v>
      </c>
      <c r="L507" s="148"/>
    </row>
    <row r="508" spans="1:12" s="151" customFormat="1" ht="21" customHeight="1">
      <c r="A508" s="166"/>
      <c r="B508" s="148"/>
      <c r="C508" s="148" t="s">
        <v>214</v>
      </c>
      <c r="D508" s="148"/>
      <c r="E508" s="148"/>
      <c r="F508" s="148"/>
      <c r="G508" s="148"/>
      <c r="H508" s="149">
        <f>SUM(H503:H507)</f>
        <v>59543421652</v>
      </c>
      <c r="I508" s="89"/>
      <c r="J508" s="159"/>
      <c r="K508" s="150">
        <f>SUM(K503:K507)</f>
        <v>22198524063</v>
      </c>
      <c r="L508" s="148"/>
    </row>
    <row r="509" spans="1:12" s="151" customFormat="1" ht="21" customHeight="1">
      <c r="A509" s="147" t="s">
        <v>668</v>
      </c>
      <c r="B509" s="148"/>
      <c r="C509" s="148"/>
      <c r="D509" s="148"/>
      <c r="E509" s="148"/>
      <c r="F509" s="148"/>
      <c r="G509" s="148"/>
      <c r="H509" s="89"/>
      <c r="I509" s="89"/>
      <c r="J509" s="159"/>
      <c r="K509" s="159"/>
      <c r="L509" s="148"/>
    </row>
    <row r="510" spans="1:12" s="151" customFormat="1" ht="21" customHeight="1">
      <c r="A510" s="166" t="s">
        <v>669</v>
      </c>
      <c r="B510" s="148"/>
      <c r="C510" s="148"/>
      <c r="D510" s="148"/>
      <c r="E510" s="148"/>
      <c r="F510" s="148"/>
      <c r="G510" s="148"/>
      <c r="H510" s="89">
        <f>'[1]THUE TNDN'!C32</f>
        <v>3902599508</v>
      </c>
      <c r="I510" s="89"/>
      <c r="J510" s="159"/>
      <c r="K510" s="159">
        <v>5476036099</v>
      </c>
      <c r="L510" s="148"/>
    </row>
    <row r="511" spans="1:12" s="151" customFormat="1" ht="21" customHeight="1">
      <c r="A511" s="166" t="s">
        <v>670</v>
      </c>
      <c r="B511" s="148"/>
      <c r="C511" s="148"/>
      <c r="D511" s="148"/>
      <c r="E511" s="148"/>
      <c r="F511" s="148"/>
      <c r="G511" s="148"/>
      <c r="H511" s="89">
        <f>'[1]THUE TNDN'!C35</f>
        <v>0</v>
      </c>
      <c r="I511" s="89"/>
      <c r="J511" s="159"/>
      <c r="K511" s="159">
        <v>415281375</v>
      </c>
      <c r="L511" s="148"/>
    </row>
    <row r="512" spans="1:12" s="151" customFormat="1" ht="21" customHeight="1">
      <c r="A512" s="166" t="s">
        <v>671</v>
      </c>
      <c r="B512" s="148"/>
      <c r="C512" s="148"/>
      <c r="D512" s="148"/>
      <c r="E512" s="148"/>
      <c r="F512" s="148"/>
      <c r="G512" s="148"/>
      <c r="H512" s="89"/>
      <c r="I512" s="89"/>
      <c r="J512" s="159"/>
      <c r="K512" s="159"/>
      <c r="L512" s="148"/>
    </row>
    <row r="513" spans="1:12" s="151" customFormat="1" ht="21" customHeight="1">
      <c r="A513" s="166" t="s">
        <v>672</v>
      </c>
      <c r="B513" s="148"/>
      <c r="C513" s="148"/>
      <c r="D513" s="148"/>
      <c r="E513" s="148"/>
      <c r="F513" s="148"/>
      <c r="G513" s="148"/>
      <c r="H513" s="89">
        <f>H510+H511</f>
        <v>3902599508</v>
      </c>
      <c r="I513" s="89"/>
      <c r="J513" s="159"/>
      <c r="K513" s="159">
        <f>K510+K511</f>
        <v>5891317474</v>
      </c>
      <c r="L513" s="148"/>
    </row>
    <row r="514" spans="1:12" s="151" customFormat="1" ht="21" customHeight="1">
      <c r="A514" s="147" t="s">
        <v>673</v>
      </c>
      <c r="B514" s="153"/>
      <c r="C514" s="153"/>
      <c r="D514" s="148"/>
      <c r="E514" s="148"/>
      <c r="F514" s="148"/>
      <c r="G514" s="148"/>
      <c r="H514" s="216" t="str">
        <f>H469</f>
        <v>Cuối kỳ</v>
      </c>
      <c r="I514" s="216"/>
      <c r="J514" s="156"/>
      <c r="K514" s="156" t="str">
        <f>K469</f>
        <v>Đầu kỳ</v>
      </c>
      <c r="L514" s="148"/>
    </row>
    <row r="515" spans="1:12" s="151" customFormat="1" ht="21" customHeight="1" hidden="1">
      <c r="A515" s="166" t="s">
        <v>674</v>
      </c>
      <c r="B515" s="153"/>
      <c r="C515" s="153"/>
      <c r="D515" s="148"/>
      <c r="E515" s="148"/>
      <c r="F515" s="148"/>
      <c r="G515" s="148"/>
      <c r="H515" s="216"/>
      <c r="I515" s="216"/>
      <c r="J515" s="156"/>
      <c r="K515" s="156"/>
      <c r="L515" s="148"/>
    </row>
    <row r="516" spans="1:12" s="151" customFormat="1" ht="21" customHeight="1" hidden="1">
      <c r="A516" s="255" t="s">
        <v>675</v>
      </c>
      <c r="B516" s="153"/>
      <c r="C516" s="153"/>
      <c r="D516" s="148"/>
      <c r="E516" s="148"/>
      <c r="F516" s="148"/>
      <c r="G516" s="148"/>
      <c r="H516" s="216"/>
      <c r="I516" s="216"/>
      <c r="J516" s="156"/>
      <c r="K516" s="156"/>
      <c r="L516" s="148"/>
    </row>
    <row r="517" spans="1:12" s="151" customFormat="1" ht="21" customHeight="1" hidden="1">
      <c r="A517" s="166" t="s">
        <v>676</v>
      </c>
      <c r="B517" s="153"/>
      <c r="C517" s="153"/>
      <c r="D517" s="148"/>
      <c r="E517" s="148"/>
      <c r="F517" s="148"/>
      <c r="G517" s="148"/>
      <c r="H517" s="216"/>
      <c r="I517" s="216"/>
      <c r="J517" s="156"/>
      <c r="K517" s="156"/>
      <c r="L517" s="148"/>
    </row>
    <row r="518" spans="1:12" s="151" customFormat="1" ht="21" customHeight="1" hidden="1">
      <c r="A518" s="255" t="s">
        <v>677</v>
      </c>
      <c r="B518" s="153"/>
      <c r="C518" s="153"/>
      <c r="D518" s="148"/>
      <c r="E518" s="148"/>
      <c r="F518" s="148"/>
      <c r="G518" s="148"/>
      <c r="H518" s="216"/>
      <c r="I518" s="216"/>
      <c r="J518" s="156"/>
      <c r="K518" s="156"/>
      <c r="L518" s="148"/>
    </row>
    <row r="519" spans="1:12" s="151" customFormat="1" ht="21" customHeight="1" hidden="1">
      <c r="A519" s="166" t="s">
        <v>678</v>
      </c>
      <c r="B519" s="153"/>
      <c r="C519" s="153"/>
      <c r="D519" s="148"/>
      <c r="E519" s="148"/>
      <c r="F519" s="148"/>
      <c r="G519" s="148"/>
      <c r="H519" s="216"/>
      <c r="I519" s="216"/>
      <c r="J519" s="156"/>
      <c r="K519" s="156"/>
      <c r="L519" s="148"/>
    </row>
    <row r="520" spans="1:12" s="151" customFormat="1" ht="21" customHeight="1" hidden="1">
      <c r="A520" s="255" t="s">
        <v>679</v>
      </c>
      <c r="B520" s="153"/>
      <c r="C520" s="153"/>
      <c r="D520" s="148"/>
      <c r="E520" s="148"/>
      <c r="F520" s="148"/>
      <c r="G520" s="148"/>
      <c r="H520" s="216"/>
      <c r="I520" s="216"/>
      <c r="J520" s="156"/>
      <c r="K520" s="236"/>
      <c r="L520" s="148"/>
    </row>
    <row r="521" spans="1:12" s="151" customFormat="1" ht="21" customHeight="1" hidden="1">
      <c r="A521" s="166" t="s">
        <v>680</v>
      </c>
      <c r="B521" s="153"/>
      <c r="C521" s="153"/>
      <c r="D521" s="148"/>
      <c r="E521" s="148"/>
      <c r="F521" s="148"/>
      <c r="G521" s="148"/>
      <c r="H521" s="216"/>
      <c r="I521" s="216"/>
      <c r="J521" s="156"/>
      <c r="K521" s="156"/>
      <c r="L521" s="148"/>
    </row>
    <row r="522" spans="1:12" s="151" customFormat="1" ht="21" customHeight="1" hidden="1">
      <c r="A522" s="255" t="s">
        <v>681</v>
      </c>
      <c r="B522" s="153"/>
      <c r="C522" s="153"/>
      <c r="D522" s="148"/>
      <c r="E522" s="148"/>
      <c r="F522" s="148"/>
      <c r="G522" s="148"/>
      <c r="H522" s="216"/>
      <c r="I522" s="216"/>
      <c r="J522" s="156"/>
      <c r="K522" s="156"/>
      <c r="L522" s="148"/>
    </row>
    <row r="523" spans="1:12" s="151" customFormat="1" ht="21" customHeight="1" hidden="1">
      <c r="A523" s="166" t="s">
        <v>682</v>
      </c>
      <c r="B523" s="153"/>
      <c r="C523" s="153"/>
      <c r="D523" s="148"/>
      <c r="E523" s="148"/>
      <c r="F523" s="148"/>
      <c r="G523" s="148"/>
      <c r="H523" s="216"/>
      <c r="I523" s="216"/>
      <c r="J523" s="156"/>
      <c r="K523" s="156"/>
      <c r="L523" s="148"/>
    </row>
    <row r="524" spans="1:12" s="151" customFormat="1" ht="21" customHeight="1" hidden="1">
      <c r="A524" s="255" t="s">
        <v>683</v>
      </c>
      <c r="B524" s="153"/>
      <c r="C524" s="153"/>
      <c r="D524" s="148"/>
      <c r="E524" s="148"/>
      <c r="F524" s="148"/>
      <c r="G524" s="148"/>
      <c r="H524" s="216"/>
      <c r="I524" s="216"/>
      <c r="J524" s="156"/>
      <c r="K524" s="156"/>
      <c r="L524" s="148"/>
    </row>
    <row r="525" spans="1:12" s="151" customFormat="1" ht="21" customHeight="1" hidden="1">
      <c r="A525" s="166" t="s">
        <v>684</v>
      </c>
      <c r="B525" s="153"/>
      <c r="C525" s="153"/>
      <c r="D525" s="148"/>
      <c r="E525" s="148"/>
      <c r="F525" s="148"/>
      <c r="G525" s="148"/>
      <c r="H525" s="216"/>
      <c r="I525" s="216"/>
      <c r="J525" s="156"/>
      <c r="K525" s="156"/>
      <c r="L525" s="148"/>
    </row>
    <row r="526" spans="1:12" s="151" customFormat="1" ht="21" customHeight="1">
      <c r="A526" s="147" t="s">
        <v>685</v>
      </c>
      <c r="B526" s="148"/>
      <c r="C526" s="148"/>
      <c r="D526" s="148"/>
      <c r="E526" s="148"/>
      <c r="F526" s="148"/>
      <c r="G526" s="148"/>
      <c r="H526" s="149"/>
      <c r="I526" s="149"/>
      <c r="J526" s="150"/>
      <c r="K526" s="150"/>
      <c r="L526" s="148"/>
    </row>
    <row r="527" spans="1:12" s="151" customFormat="1" ht="21" customHeight="1">
      <c r="A527" s="166" t="s">
        <v>686</v>
      </c>
      <c r="B527" s="148"/>
      <c r="C527" s="148"/>
      <c r="D527" s="148"/>
      <c r="E527" s="148"/>
      <c r="F527" s="148"/>
      <c r="G527" s="148"/>
      <c r="H527" s="149"/>
      <c r="I527" s="149"/>
      <c r="J527" s="150"/>
      <c r="K527" s="150"/>
      <c r="L527" s="148"/>
    </row>
    <row r="528" spans="1:12" s="151" customFormat="1" ht="21" customHeight="1">
      <c r="A528" s="147"/>
      <c r="B528" s="148"/>
      <c r="C528" s="148"/>
      <c r="D528" s="148"/>
      <c r="E528" s="148"/>
      <c r="F528" s="148"/>
      <c r="G528" s="148"/>
      <c r="H528" s="149" t="str">
        <f>H514</f>
        <v>Cuối kỳ</v>
      </c>
      <c r="I528" s="149"/>
      <c r="J528" s="150"/>
      <c r="K528" s="150" t="str">
        <f>K514</f>
        <v>Đầu kỳ</v>
      </c>
      <c r="L528" s="148"/>
    </row>
    <row r="529" spans="1:12" s="151" customFormat="1" ht="21" customHeight="1" hidden="1">
      <c r="A529" s="166" t="s">
        <v>687</v>
      </c>
      <c r="B529" s="148"/>
      <c r="C529" s="148"/>
      <c r="D529" s="148"/>
      <c r="E529" s="148"/>
      <c r="F529" s="148"/>
      <c r="G529" s="148"/>
      <c r="H529" s="149"/>
      <c r="I529" s="149"/>
      <c r="J529" s="150"/>
      <c r="K529" s="150"/>
      <c r="L529" s="148"/>
    </row>
    <row r="530" spans="1:12" s="151" customFormat="1" ht="21" customHeight="1" hidden="1">
      <c r="A530" s="166" t="s">
        <v>688</v>
      </c>
      <c r="B530" s="148"/>
      <c r="C530" s="148"/>
      <c r="D530" s="148"/>
      <c r="E530" s="148"/>
      <c r="F530" s="148"/>
      <c r="G530" s="148"/>
      <c r="H530" s="149"/>
      <c r="I530" s="149"/>
      <c r="J530" s="150"/>
      <c r="K530" s="150"/>
      <c r="L530" s="148"/>
    </row>
    <row r="531" spans="1:12" s="151" customFormat="1" ht="21" customHeight="1" hidden="1">
      <c r="A531" s="166" t="s">
        <v>689</v>
      </c>
      <c r="B531" s="148"/>
      <c r="C531" s="148"/>
      <c r="D531" s="148"/>
      <c r="E531" s="148"/>
      <c r="F531" s="148"/>
      <c r="G531" s="148"/>
      <c r="H531" s="149"/>
      <c r="I531" s="149"/>
      <c r="J531" s="150"/>
      <c r="K531" s="150"/>
      <c r="L531" s="148"/>
    </row>
    <row r="532" spans="1:12" s="151" customFormat="1" ht="21" customHeight="1" hidden="1">
      <c r="A532" s="166" t="s">
        <v>690</v>
      </c>
      <c r="B532" s="148"/>
      <c r="C532" s="148"/>
      <c r="D532" s="148"/>
      <c r="E532" s="148"/>
      <c r="F532" s="148"/>
      <c r="G532" s="148"/>
      <c r="H532" s="149"/>
      <c r="I532" s="149"/>
      <c r="J532" s="150"/>
      <c r="K532" s="150"/>
      <c r="L532" s="148"/>
    </row>
    <row r="533" spans="1:12" s="151" customFormat="1" ht="21" customHeight="1" hidden="1">
      <c r="A533" s="166" t="s">
        <v>691</v>
      </c>
      <c r="B533" s="148"/>
      <c r="C533" s="148"/>
      <c r="D533" s="148"/>
      <c r="E533" s="148"/>
      <c r="F533" s="148"/>
      <c r="G533" s="148"/>
      <c r="H533" s="149"/>
      <c r="I533" s="149"/>
      <c r="J533" s="150"/>
      <c r="K533" s="150"/>
      <c r="L533" s="148"/>
    </row>
    <row r="534" spans="1:12" s="151" customFormat="1" ht="21" customHeight="1" hidden="1">
      <c r="A534" s="166" t="s">
        <v>692</v>
      </c>
      <c r="B534" s="148"/>
      <c r="C534" s="148"/>
      <c r="D534" s="148"/>
      <c r="E534" s="148"/>
      <c r="F534" s="148"/>
      <c r="G534" s="148"/>
      <c r="H534" s="149"/>
      <c r="I534" s="149"/>
      <c r="J534" s="150"/>
      <c r="K534" s="150"/>
      <c r="L534" s="148"/>
    </row>
    <row r="535" spans="1:12" s="151" customFormat="1" ht="21" customHeight="1">
      <c r="A535" s="166" t="s">
        <v>693</v>
      </c>
      <c r="B535" s="148"/>
      <c r="C535" s="148"/>
      <c r="D535" s="148"/>
      <c r="E535" s="148"/>
      <c r="F535" s="148"/>
      <c r="G535" s="148"/>
      <c r="H535" s="149">
        <f>SUM(H536:H540)</f>
        <v>81536743863</v>
      </c>
      <c r="I535" s="149"/>
      <c r="J535" s="150"/>
      <c r="K535" s="150">
        <f>SUM(K536:K540)</f>
        <v>33710614699</v>
      </c>
      <c r="L535" s="148"/>
    </row>
    <row r="536" spans="1:12" s="151" customFormat="1" ht="21" customHeight="1">
      <c r="A536" s="166" t="s">
        <v>694</v>
      </c>
      <c r="B536" s="148"/>
      <c r="C536" s="148"/>
      <c r="D536" s="148"/>
      <c r="E536" s="148"/>
      <c r="F536" s="148"/>
      <c r="G536" s="148"/>
      <c r="H536" s="89">
        <v>81536743863</v>
      </c>
      <c r="I536" s="149"/>
      <c r="J536" s="150"/>
      <c r="K536" s="159">
        <v>33710614699</v>
      </c>
      <c r="L536" s="148"/>
    </row>
    <row r="537" spans="1:12" s="151" customFormat="1" ht="21" customHeight="1" hidden="1">
      <c r="A537" s="166" t="s">
        <v>695</v>
      </c>
      <c r="B537" s="148"/>
      <c r="C537" s="148"/>
      <c r="D537" s="148"/>
      <c r="E537" s="148"/>
      <c r="F537" s="148"/>
      <c r="G537" s="148"/>
      <c r="H537" s="149"/>
      <c r="I537" s="149"/>
      <c r="J537" s="150"/>
      <c r="K537" s="150"/>
      <c r="L537" s="148"/>
    </row>
    <row r="538" spans="1:12" s="151" customFormat="1" ht="21" customHeight="1" hidden="1">
      <c r="A538" s="166" t="s">
        <v>696</v>
      </c>
      <c r="B538" s="148"/>
      <c r="C538" s="148"/>
      <c r="D538" s="148"/>
      <c r="E538" s="148"/>
      <c r="F538" s="148"/>
      <c r="G538" s="148"/>
      <c r="H538" s="149"/>
      <c r="I538" s="149"/>
      <c r="J538" s="150"/>
      <c r="K538" s="150"/>
      <c r="L538" s="148"/>
    </row>
    <row r="539" spans="1:12" s="151" customFormat="1" ht="21" customHeight="1" hidden="1">
      <c r="A539" s="166" t="s">
        <v>697</v>
      </c>
      <c r="B539" s="148"/>
      <c r="C539" s="148"/>
      <c r="D539" s="148"/>
      <c r="E539" s="148"/>
      <c r="F539" s="148"/>
      <c r="G539" s="148"/>
      <c r="H539" s="149"/>
      <c r="I539" s="149"/>
      <c r="J539" s="150"/>
      <c r="K539" s="150"/>
      <c r="L539" s="148"/>
    </row>
    <row r="540" spans="1:12" s="151" customFormat="1" ht="21" customHeight="1" hidden="1">
      <c r="A540" s="166" t="s">
        <v>698</v>
      </c>
      <c r="B540" s="148"/>
      <c r="C540" s="148"/>
      <c r="D540" s="148"/>
      <c r="E540" s="148"/>
      <c r="F540" s="148"/>
      <c r="G540" s="148"/>
      <c r="H540" s="149"/>
      <c r="I540" s="149"/>
      <c r="J540" s="150"/>
      <c r="K540" s="150"/>
      <c r="L540" s="148"/>
    </row>
    <row r="541" spans="1:12" s="151" customFormat="1" ht="21" customHeight="1" hidden="1">
      <c r="A541" s="166" t="s">
        <v>699</v>
      </c>
      <c r="B541" s="148"/>
      <c r="C541" s="148"/>
      <c r="D541" s="148"/>
      <c r="E541" s="148"/>
      <c r="F541" s="148"/>
      <c r="G541" s="148"/>
      <c r="H541" s="149"/>
      <c r="I541" s="149"/>
      <c r="J541" s="150"/>
      <c r="K541" s="150"/>
      <c r="L541" s="148"/>
    </row>
    <row r="542" spans="1:12" s="151" customFormat="1" ht="21" customHeight="1">
      <c r="A542" s="166" t="s">
        <v>700</v>
      </c>
      <c r="B542" s="148"/>
      <c r="C542" s="148"/>
      <c r="D542" s="148"/>
      <c r="E542" s="148"/>
      <c r="F542" s="148"/>
      <c r="G542" s="148"/>
      <c r="H542" s="149">
        <f>SUM(H543:H548)</f>
        <v>62650368922</v>
      </c>
      <c r="I542" s="149"/>
      <c r="J542" s="150"/>
      <c r="K542" s="150">
        <f>SUM(K543:K548)</f>
        <v>11210255809</v>
      </c>
      <c r="L542" s="148"/>
    </row>
    <row r="543" spans="1:12" s="151" customFormat="1" ht="21" customHeight="1">
      <c r="A543" s="166" t="s">
        <v>701</v>
      </c>
      <c r="B543" s="148"/>
      <c r="C543" s="148"/>
      <c r="D543" s="148"/>
      <c r="E543" s="148"/>
      <c r="F543" s="148"/>
      <c r="G543" s="148"/>
      <c r="H543" s="89">
        <v>62650368922</v>
      </c>
      <c r="I543" s="149"/>
      <c r="J543" s="150"/>
      <c r="K543" s="159">
        <v>11210255809</v>
      </c>
      <c r="L543" s="148"/>
    </row>
    <row r="544" spans="1:12" s="151" customFormat="1" ht="21" customHeight="1" hidden="1">
      <c r="A544" s="166" t="s">
        <v>702</v>
      </c>
      <c r="B544" s="148"/>
      <c r="C544" s="148"/>
      <c r="D544" s="148"/>
      <c r="E544" s="148"/>
      <c r="F544" s="148"/>
      <c r="G544" s="148"/>
      <c r="H544" s="149"/>
      <c r="I544" s="149"/>
      <c r="J544" s="150"/>
      <c r="K544" s="150"/>
      <c r="L544" s="148"/>
    </row>
    <row r="545" spans="1:12" s="151" customFormat="1" ht="21" customHeight="1" hidden="1">
      <c r="A545" s="166" t="s">
        <v>703</v>
      </c>
      <c r="B545" s="148"/>
      <c r="C545" s="148"/>
      <c r="D545" s="148"/>
      <c r="E545" s="148"/>
      <c r="F545" s="148"/>
      <c r="G545" s="148"/>
      <c r="H545" s="149"/>
      <c r="I545" s="149"/>
      <c r="J545" s="150"/>
      <c r="K545" s="150"/>
      <c r="L545" s="148"/>
    </row>
    <row r="546" spans="1:12" s="151" customFormat="1" ht="21" customHeight="1" hidden="1">
      <c r="A546" s="166" t="s">
        <v>704</v>
      </c>
      <c r="B546" s="148"/>
      <c r="C546" s="148"/>
      <c r="D546" s="148"/>
      <c r="E546" s="148"/>
      <c r="F546" s="148"/>
      <c r="G546" s="148"/>
      <c r="H546" s="149"/>
      <c r="I546" s="149"/>
      <c r="J546" s="150"/>
      <c r="K546" s="150"/>
      <c r="L546" s="148"/>
    </row>
    <row r="547" spans="1:12" s="151" customFormat="1" ht="21" customHeight="1" hidden="1">
      <c r="A547" s="166" t="s">
        <v>705</v>
      </c>
      <c r="B547" s="148"/>
      <c r="C547" s="148"/>
      <c r="D547" s="148"/>
      <c r="E547" s="148"/>
      <c r="F547" s="148"/>
      <c r="G547" s="148"/>
      <c r="H547" s="149"/>
      <c r="I547" s="149"/>
      <c r="J547" s="150"/>
      <c r="K547" s="150"/>
      <c r="L547" s="148"/>
    </row>
    <row r="548" spans="1:12" s="151" customFormat="1" ht="21" customHeight="1" hidden="1">
      <c r="A548" s="166" t="s">
        <v>706</v>
      </c>
      <c r="B548" s="148"/>
      <c r="C548" s="148"/>
      <c r="D548" s="148"/>
      <c r="E548" s="148"/>
      <c r="F548" s="148"/>
      <c r="G548" s="148"/>
      <c r="H548" s="149"/>
      <c r="I548" s="149"/>
      <c r="J548" s="150"/>
      <c r="K548" s="150"/>
      <c r="L548" s="148"/>
    </row>
    <row r="549" spans="1:13" s="258" customFormat="1" ht="21" customHeight="1">
      <c r="A549" s="147" t="s">
        <v>707</v>
      </c>
      <c r="B549" s="256"/>
      <c r="C549" s="256"/>
      <c r="D549" s="256"/>
      <c r="E549" s="256"/>
      <c r="F549" s="256"/>
      <c r="G549" s="256"/>
      <c r="H549" s="257"/>
      <c r="I549" s="257"/>
      <c r="J549"/>
      <c r="K549"/>
      <c r="L549" s="256"/>
      <c r="M549" s="256"/>
    </row>
    <row r="550" spans="1:13" s="258" customFormat="1" ht="21" customHeight="1" hidden="1">
      <c r="A550" s="166" t="s">
        <v>708</v>
      </c>
      <c r="B550" s="256"/>
      <c r="C550" s="256"/>
      <c r="D550" s="256"/>
      <c r="E550" s="256"/>
      <c r="F550" s="256"/>
      <c r="G550" s="256"/>
      <c r="H550" s="257"/>
      <c r="I550" s="257"/>
      <c r="J550"/>
      <c r="K550"/>
      <c r="L550" s="256"/>
      <c r="M550" s="256"/>
    </row>
    <row r="551" spans="1:13" s="258" customFormat="1" ht="21" customHeight="1" hidden="1">
      <c r="A551" s="166" t="s">
        <v>709</v>
      </c>
      <c r="B551" s="256"/>
      <c r="C551" s="256"/>
      <c r="D551" s="256"/>
      <c r="E551" s="256"/>
      <c r="F551" s="256"/>
      <c r="G551" s="256"/>
      <c r="H551" s="257"/>
      <c r="I551" s="257"/>
      <c r="J551"/>
      <c r="K551"/>
      <c r="L551" s="256"/>
      <c r="M551" s="256"/>
    </row>
    <row r="552" spans="1:13" s="258" customFormat="1" ht="21" customHeight="1" hidden="1">
      <c r="A552" s="166" t="s">
        <v>710</v>
      </c>
      <c r="B552" s="256"/>
      <c r="C552" s="256"/>
      <c r="D552" s="256"/>
      <c r="E552" s="256"/>
      <c r="F552" s="256"/>
      <c r="G552" s="256"/>
      <c r="H552" s="257"/>
      <c r="I552" s="257"/>
      <c r="J552"/>
      <c r="K552"/>
      <c r="L552" s="256"/>
      <c r="M552" s="256"/>
    </row>
    <row r="553" spans="1:13" s="258" customFormat="1" ht="21" customHeight="1" hidden="1">
      <c r="A553" s="166" t="s">
        <v>711</v>
      </c>
      <c r="B553" s="256"/>
      <c r="C553" s="256"/>
      <c r="D553" s="256"/>
      <c r="E553" s="256"/>
      <c r="F553" s="256"/>
      <c r="G553" s="256"/>
      <c r="H553" s="257"/>
      <c r="I553" s="257"/>
      <c r="J553"/>
      <c r="K553"/>
      <c r="L553" s="256"/>
      <c r="M553" s="256"/>
    </row>
    <row r="554" spans="1:13" s="258" customFormat="1" ht="21" customHeight="1" hidden="1">
      <c r="A554" s="166" t="s">
        <v>712</v>
      </c>
      <c r="B554" s="256"/>
      <c r="C554" s="256"/>
      <c r="D554" s="256"/>
      <c r="E554" s="256"/>
      <c r="F554" s="256"/>
      <c r="G554" s="256"/>
      <c r="H554" s="257"/>
      <c r="I554" s="257"/>
      <c r="J554"/>
      <c r="K554"/>
      <c r="L554" s="256"/>
      <c r="M554" s="256"/>
    </row>
    <row r="555" spans="1:13" s="258" customFormat="1" ht="21" customHeight="1" hidden="1">
      <c r="A555" s="166" t="s">
        <v>713</v>
      </c>
      <c r="B555" s="256"/>
      <c r="C555" s="256"/>
      <c r="D555" s="256"/>
      <c r="E555" s="256"/>
      <c r="F555" s="256"/>
      <c r="G555" s="256"/>
      <c r="H555" s="257"/>
      <c r="I555" s="257"/>
      <c r="J555"/>
      <c r="K555"/>
      <c r="L555" s="256"/>
      <c r="M555" s="256"/>
    </row>
    <row r="556" spans="1:13" s="258" customFormat="1" ht="21" customHeight="1" hidden="1">
      <c r="A556" s="166" t="s">
        <v>714</v>
      </c>
      <c r="B556" s="256"/>
      <c r="C556" s="256"/>
      <c r="D556" s="256"/>
      <c r="E556" s="256"/>
      <c r="F556" s="256"/>
      <c r="G556" s="256"/>
      <c r="H556" s="257"/>
      <c r="I556" s="257"/>
      <c r="J556"/>
      <c r="K556"/>
      <c r="L556" s="256"/>
      <c r="M556" s="256"/>
    </row>
    <row r="557" spans="1:13" s="263" customFormat="1" ht="21" customHeight="1">
      <c r="A557" s="259" t="s">
        <v>134</v>
      </c>
      <c r="B557" s="260"/>
      <c r="C557" s="260"/>
      <c r="D557" s="260"/>
      <c r="E557" s="261"/>
      <c r="F557" s="261"/>
      <c r="G557" s="261"/>
      <c r="H557" s="262" t="s">
        <v>12</v>
      </c>
      <c r="I557" s="262"/>
      <c r="J557"/>
      <c r="K557" s="156" t="s">
        <v>13</v>
      </c>
      <c r="L557" s="259"/>
      <c r="M557" s="259"/>
    </row>
    <row r="558" spans="1:13" s="265" customFormat="1" ht="21" customHeight="1">
      <c r="A558" s="264" t="s">
        <v>715</v>
      </c>
      <c r="B558" s="264"/>
      <c r="C558" s="264"/>
      <c r="D558" s="264"/>
      <c r="E558" s="264"/>
      <c r="F558" s="264"/>
      <c r="G558" s="264"/>
      <c r="H558" s="264"/>
      <c r="I558" s="264"/>
      <c r="J558"/>
      <c r="K558"/>
      <c r="L558" s="264"/>
      <c r="M558" s="264"/>
    </row>
    <row r="559" spans="1:13" s="265" customFormat="1" ht="21" customHeight="1">
      <c r="A559" s="266" t="s">
        <v>716</v>
      </c>
      <c r="B559" s="266"/>
      <c r="C559" s="266"/>
      <c r="D559" s="266"/>
      <c r="E559" s="266"/>
      <c r="F559" s="266"/>
      <c r="G559" s="266"/>
      <c r="H559" s="266"/>
      <c r="I559" s="266"/>
      <c r="J559"/>
      <c r="K559"/>
      <c r="L559" s="266"/>
      <c r="M559" s="266"/>
    </row>
    <row r="560" spans="1:13" s="265" customFormat="1" ht="21" customHeight="1">
      <c r="A560" s="267" t="s">
        <v>717</v>
      </c>
      <c r="B560" s="267"/>
      <c r="C560" s="267"/>
      <c r="D560" s="267"/>
      <c r="E560" s="268"/>
      <c r="F560" s="269"/>
      <c r="G560" s="268"/>
      <c r="H560" s="270">
        <f>'[1]BANGCDKT '!D43/'[1]BANGCDKT '!D70</f>
        <v>0.03065698906532982</v>
      </c>
      <c r="I560" s="268"/>
      <c r="J560"/>
      <c r="K560" s="271">
        <v>0.0371</v>
      </c>
      <c r="L560" s="272"/>
      <c r="M560" s="269"/>
    </row>
    <row r="561" spans="1:13" s="265" customFormat="1" ht="18" customHeight="1">
      <c r="A561" s="267" t="s">
        <v>718</v>
      </c>
      <c r="B561" s="267"/>
      <c r="C561" s="267"/>
      <c r="D561" s="267"/>
      <c r="E561" s="268"/>
      <c r="F561" s="269"/>
      <c r="G561" s="268"/>
      <c r="H561" s="270">
        <f>1-H560</f>
        <v>0.9693430109346701</v>
      </c>
      <c r="I561" s="268"/>
      <c r="J561"/>
      <c r="K561" s="271">
        <v>0.9629</v>
      </c>
      <c r="L561" s="269"/>
      <c r="M561" s="269"/>
    </row>
    <row r="562" spans="1:13" s="265" customFormat="1" ht="18" customHeight="1">
      <c r="A562" s="266" t="s">
        <v>719</v>
      </c>
      <c r="B562" s="266"/>
      <c r="C562" s="266"/>
      <c r="D562" s="266"/>
      <c r="E562" s="266"/>
      <c r="F562" s="266"/>
      <c r="G562" s="266"/>
      <c r="H562" s="273"/>
      <c r="I562" s="266"/>
      <c r="J562"/>
      <c r="K562"/>
      <c r="L562" s="266"/>
      <c r="M562" s="266"/>
    </row>
    <row r="563" spans="1:13" s="265" customFormat="1" ht="18" customHeight="1">
      <c r="A563" s="267" t="s">
        <v>720</v>
      </c>
      <c r="B563" s="267"/>
      <c r="C563" s="267"/>
      <c r="D563" s="267"/>
      <c r="E563" s="274"/>
      <c r="F563" s="269"/>
      <c r="G563" s="274"/>
      <c r="H563" s="270">
        <f>'[1]BANGCDKT '!D72/'[1]BANGCDKT '!D70</f>
        <v>0.20218867677324737</v>
      </c>
      <c r="I563" s="268"/>
      <c r="J563"/>
      <c r="K563" s="271">
        <v>0.2396</v>
      </c>
      <c r="L563" s="269"/>
      <c r="M563" s="269"/>
    </row>
    <row r="564" spans="1:13" s="265" customFormat="1" ht="18" customHeight="1">
      <c r="A564" s="267" t="s">
        <v>721</v>
      </c>
      <c r="B564" s="267"/>
      <c r="C564" s="267"/>
      <c r="D564" s="267"/>
      <c r="E564" s="274"/>
      <c r="F564" s="269"/>
      <c r="G564" s="274"/>
      <c r="H564" s="270">
        <f>1-H563</f>
        <v>0.7978113232267526</v>
      </c>
      <c r="I564" s="268"/>
      <c r="J564"/>
      <c r="K564" s="271">
        <v>0.7604</v>
      </c>
      <c r="L564" s="269"/>
      <c r="M564" s="269"/>
    </row>
    <row r="565" spans="1:13" s="265" customFormat="1" ht="18" customHeight="1">
      <c r="A565" s="264" t="s">
        <v>722</v>
      </c>
      <c r="B565" s="264"/>
      <c r="C565" s="264"/>
      <c r="D565" s="264"/>
      <c r="E565" s="264"/>
      <c r="F565" s="264"/>
      <c r="G565" s="264"/>
      <c r="H565" s="256"/>
      <c r="I565" s="264"/>
      <c r="J565"/>
      <c r="K565"/>
      <c r="L565" s="264"/>
      <c r="M565" s="264"/>
    </row>
    <row r="566" spans="1:13" s="265" customFormat="1" ht="18" customHeight="1">
      <c r="A566" s="266" t="s">
        <v>723</v>
      </c>
      <c r="B566" s="266"/>
      <c r="C566" s="266"/>
      <c r="D566" s="266"/>
      <c r="E566" s="275"/>
      <c r="F566" s="266"/>
      <c r="G566" s="275"/>
      <c r="H566" s="276">
        <f>'[1]BANGCDKT '!D70/'[1]BANGCDKT '!D72</f>
        <v>4.945875387084561</v>
      </c>
      <c r="I566" s="277"/>
      <c r="J566"/>
      <c r="K566">
        <v>4.17</v>
      </c>
      <c r="L566" s="266"/>
      <c r="M566" s="266"/>
    </row>
    <row r="567" spans="1:13" s="265" customFormat="1" ht="18" customHeight="1">
      <c r="A567" s="266" t="s">
        <v>724</v>
      </c>
      <c r="B567" s="266"/>
      <c r="C567" s="266"/>
      <c r="D567" s="266"/>
      <c r="E567" s="275"/>
      <c r="F567" s="266"/>
      <c r="G567" s="275"/>
      <c r="H567" s="276">
        <f>'[1]BANGCDKT '!D8/'[1]BANGCDKT '!D73</f>
        <v>0.9454612737570983</v>
      </c>
      <c r="I567" s="277"/>
      <c r="J567"/>
      <c r="K567">
        <v>1.05</v>
      </c>
      <c r="L567" s="275"/>
      <c r="M567" s="266"/>
    </row>
    <row r="568" spans="1:13" s="280" customFormat="1" ht="18" customHeight="1">
      <c r="A568" s="278" t="s">
        <v>725</v>
      </c>
      <c r="B568" s="278"/>
      <c r="C568" s="278"/>
      <c r="D568" s="278"/>
      <c r="E568" s="279"/>
      <c r="F568" s="278"/>
      <c r="G568" s="279"/>
      <c r="H568" s="276">
        <f>('[1]BANGCDKT '!D9+'[1]BANGCDKT '!D12)/'[1]BANGCDKT '!D73</f>
        <v>0.4463070618407375</v>
      </c>
      <c r="I568" s="277"/>
      <c r="J568"/>
      <c r="K568">
        <v>0.28</v>
      </c>
      <c r="L568" s="279"/>
      <c r="M568" s="278"/>
    </row>
    <row r="569" spans="1:13" s="265" customFormat="1" ht="18" customHeight="1">
      <c r="A569" s="264" t="s">
        <v>726</v>
      </c>
      <c r="B569" s="264"/>
      <c r="C569" s="264"/>
      <c r="D569" s="264"/>
      <c r="E569" s="264"/>
      <c r="F569" s="264"/>
      <c r="G569" s="264"/>
      <c r="H569" s="216" t="s">
        <v>12</v>
      </c>
      <c r="I569" s="216"/>
      <c r="J569" s="156"/>
      <c r="K569" s="156" t="s">
        <v>13</v>
      </c>
      <c r="L569" s="264"/>
      <c r="M569" s="264"/>
    </row>
    <row r="570" spans="1:13" s="265" customFormat="1" ht="18" customHeight="1">
      <c r="A570" s="266" t="s">
        <v>727</v>
      </c>
      <c r="B570" s="266"/>
      <c r="C570" s="266"/>
      <c r="D570" s="266"/>
      <c r="E570" s="266"/>
      <c r="F570" s="266"/>
      <c r="G570" s="266"/>
      <c r="H570" s="273"/>
      <c r="I570" s="266"/>
      <c r="J570"/>
      <c r="K570"/>
      <c r="L570" s="266"/>
      <c r="M570" s="266"/>
    </row>
    <row r="571" spans="1:13" s="280" customFormat="1" ht="18" customHeight="1">
      <c r="A571" s="281" t="s">
        <v>728</v>
      </c>
      <c r="B571" s="281"/>
      <c r="C571" s="281"/>
      <c r="D571" s="281"/>
      <c r="E571" s="282"/>
      <c r="F571" s="282"/>
      <c r="G571" s="282"/>
      <c r="H571" s="270">
        <f>'[1]KQKD-01'!E23/('[1]KQKD-01'!E11+'[1]KQKD-01'!E14+'[1]KQKD-01'!E20)</f>
        <v>0.1101840088523752</v>
      </c>
      <c r="I571" s="283"/>
      <c r="J571"/>
      <c r="K571" s="271">
        <v>0.4518</v>
      </c>
      <c r="L571" s="284"/>
      <c r="M571" s="281"/>
    </row>
    <row r="572" spans="1:13" s="280" customFormat="1" ht="18" customHeight="1">
      <c r="A572" s="281" t="s">
        <v>729</v>
      </c>
      <c r="B572" s="281"/>
      <c r="C572" s="281"/>
      <c r="D572" s="281"/>
      <c r="F572" s="281"/>
      <c r="G572" s="282"/>
      <c r="H572" s="270">
        <f>'[1]KQKD-01'!E26/('[1]KQKD-01'!E11+'[1]KQKD-01'!E14+'[1]KQKD-01'!E20)</f>
        <v>0.07305052219502613</v>
      </c>
      <c r="I572" s="283"/>
      <c r="J572"/>
      <c r="K572" s="271">
        <v>0.351</v>
      </c>
      <c r="L572" s="281"/>
      <c r="M572" s="281"/>
    </row>
    <row r="573" spans="1:13" s="265" customFormat="1" ht="18" customHeight="1">
      <c r="A573" s="266" t="s">
        <v>730</v>
      </c>
      <c r="B573" s="266"/>
      <c r="C573" s="266"/>
      <c r="D573" s="266"/>
      <c r="E573" s="266"/>
      <c r="F573" s="266"/>
      <c r="G573" s="266"/>
      <c r="H573" s="273"/>
      <c r="I573" s="266"/>
      <c r="J573"/>
      <c r="K573"/>
      <c r="L573" s="266"/>
      <c r="M573" s="266"/>
    </row>
    <row r="574" spans="1:13" s="265" customFormat="1" ht="18" customHeight="1">
      <c r="A574" s="267" t="s">
        <v>731</v>
      </c>
      <c r="B574" s="267"/>
      <c r="C574" s="267"/>
      <c r="D574" s="267"/>
      <c r="E574" s="274"/>
      <c r="F574" s="267"/>
      <c r="G574" s="274"/>
      <c r="H574" s="270">
        <f>'[1]KQKD-01'!E23/'[1]BANGCDKT '!D70</f>
        <v>0.006356110087530348</v>
      </c>
      <c r="I574" s="268"/>
      <c r="J574"/>
      <c r="K574" s="271">
        <v>0.0157</v>
      </c>
      <c r="L574" s="269"/>
      <c r="M574" s="269"/>
    </row>
    <row r="575" spans="1:13" s="265" customFormat="1" ht="18" customHeight="1">
      <c r="A575" s="267" t="s">
        <v>732</v>
      </c>
      <c r="B575" s="267"/>
      <c r="C575" s="267"/>
      <c r="D575" s="267"/>
      <c r="E575" s="274"/>
      <c r="F575" s="267"/>
      <c r="G575" s="274"/>
      <c r="H575" s="270">
        <f>'[1]KQKD-01'!E26/'[1]BANGCDKT '!D70</f>
        <v>0.004214015861823093</v>
      </c>
      <c r="I575" s="268"/>
      <c r="J575"/>
      <c r="K575" s="271">
        <v>0.0122</v>
      </c>
      <c r="L575" s="269"/>
      <c r="M575" s="269"/>
    </row>
    <row r="576" spans="1:13" s="265" customFormat="1" ht="18" customHeight="1">
      <c r="A576" s="266" t="s">
        <v>733</v>
      </c>
      <c r="B576" s="266"/>
      <c r="C576" s="266"/>
      <c r="D576" s="266"/>
      <c r="E576" s="285"/>
      <c r="F576" s="266"/>
      <c r="G576" s="285"/>
      <c r="H576" s="270">
        <f>'[1]KQKD-01'!E26/'[1]BANGCDKT '!D103</f>
        <v>0.005262397517352222</v>
      </c>
      <c r="I576" s="268"/>
      <c r="J576"/>
      <c r="K576" s="271">
        <v>0.016</v>
      </c>
      <c r="L576" s="269"/>
      <c r="M576" s="269"/>
    </row>
    <row r="577" spans="1:13" s="290" customFormat="1" ht="18" customHeight="1">
      <c r="A577" s="264" t="s">
        <v>734</v>
      </c>
      <c r="B577" s="264"/>
      <c r="C577" s="264"/>
      <c r="D577" s="264"/>
      <c r="E577" s="286"/>
      <c r="F577" s="264"/>
      <c r="G577" s="286"/>
      <c r="H577" s="287"/>
      <c r="I577" s="288"/>
      <c r="J577"/>
      <c r="K577"/>
      <c r="L577" s="289"/>
      <c r="M577" s="289"/>
    </row>
    <row r="578" spans="1:13" s="265" customFormat="1" ht="18" customHeight="1">
      <c r="A578" s="264" t="s">
        <v>735</v>
      </c>
      <c r="B578" s="266"/>
      <c r="C578" s="266"/>
      <c r="D578" s="266"/>
      <c r="E578" s="285"/>
      <c r="F578" s="266"/>
      <c r="G578" s="285"/>
      <c r="H578" s="216" t="s">
        <v>12</v>
      </c>
      <c r="I578" s="216"/>
      <c r="J578" s="156"/>
      <c r="K578" s="156" t="s">
        <v>13</v>
      </c>
      <c r="L578" s="269"/>
      <c r="M578" s="269"/>
    </row>
    <row r="579" spans="1:13" s="265" customFormat="1" ht="18" customHeight="1">
      <c r="A579" s="266" t="s">
        <v>736</v>
      </c>
      <c r="B579" s="266"/>
      <c r="C579" s="266"/>
      <c r="D579" s="266"/>
      <c r="E579" s="285"/>
      <c r="F579" s="266"/>
      <c r="G579" s="285"/>
      <c r="H579" s="291">
        <v>1186</v>
      </c>
      <c r="I579" s="292"/>
      <c r="J579"/>
      <c r="K579" s="293">
        <v>1215</v>
      </c>
      <c r="L579" s="269"/>
      <c r="M579" s="269"/>
    </row>
    <row r="580" spans="1:13" s="265" customFormat="1" ht="18" customHeight="1">
      <c r="A580" s="266" t="s">
        <v>737</v>
      </c>
      <c r="B580" s="266"/>
      <c r="C580" s="266"/>
      <c r="D580" s="266"/>
      <c r="E580" s="285"/>
      <c r="F580" s="266"/>
      <c r="G580" s="285"/>
      <c r="H580" s="291">
        <v>10</v>
      </c>
      <c r="I580" s="292"/>
      <c r="J580"/>
      <c r="K580" s="293">
        <v>9</v>
      </c>
      <c r="L580" s="269"/>
      <c r="M580" s="269"/>
    </row>
    <row r="581" spans="1:13" s="265" customFormat="1" ht="18" customHeight="1">
      <c r="A581" s="266" t="s">
        <v>738</v>
      </c>
      <c r="B581" s="266"/>
      <c r="C581" s="266"/>
      <c r="D581" s="266"/>
      <c r="E581" s="285"/>
      <c r="F581" s="266"/>
      <c r="G581" s="285"/>
      <c r="H581" s="291">
        <v>1188</v>
      </c>
      <c r="I581" s="292"/>
      <c r="J581"/>
      <c r="K581" s="293">
        <v>1261</v>
      </c>
      <c r="L581" s="269"/>
      <c r="M581" s="269"/>
    </row>
    <row r="582" spans="1:13" s="265" customFormat="1" ht="18" customHeight="1">
      <c r="A582" s="266" t="s">
        <v>737</v>
      </c>
      <c r="B582" s="266"/>
      <c r="C582" s="266"/>
      <c r="D582" s="266"/>
      <c r="E582" s="285"/>
      <c r="F582" s="266"/>
      <c r="G582" s="285"/>
      <c r="H582" s="291">
        <v>10</v>
      </c>
      <c r="I582" s="292"/>
      <c r="J582"/>
      <c r="K582" s="293">
        <v>9</v>
      </c>
      <c r="L582" s="269"/>
      <c r="M582" s="269"/>
    </row>
    <row r="583" spans="1:13" s="265" customFormat="1" ht="18" customHeight="1">
      <c r="A583" s="266" t="s">
        <v>739</v>
      </c>
      <c r="B583" s="266"/>
      <c r="C583" s="266"/>
      <c r="D583" s="266"/>
      <c r="E583" s="285"/>
      <c r="F583" s="266"/>
      <c r="G583" s="285"/>
      <c r="H583" s="291">
        <f>'[1]PPLN'!D16+'[1]PPLN'!D17</f>
        <v>46562105432</v>
      </c>
      <c r="I583" s="292"/>
      <c r="J583"/>
      <c r="K583" s="293">
        <v>16198866014</v>
      </c>
      <c r="L583" s="269"/>
      <c r="M583" s="269"/>
    </row>
    <row r="584" spans="1:13" s="265" customFormat="1" ht="18" customHeight="1">
      <c r="A584" s="266" t="s">
        <v>740</v>
      </c>
      <c r="B584" s="266"/>
      <c r="C584" s="266"/>
      <c r="D584" s="266"/>
      <c r="E584" s="285"/>
      <c r="F584" s="266"/>
      <c r="G584" s="285"/>
      <c r="H584" s="291">
        <f>'[1]PPLN'!D17</f>
        <v>1103486960</v>
      </c>
      <c r="I584" s="292"/>
      <c r="J584"/>
      <c r="K584" s="293">
        <v>600000000</v>
      </c>
      <c r="L584" s="269"/>
      <c r="M584" s="269"/>
    </row>
    <row r="585" spans="1:13" s="265" customFormat="1" ht="18" customHeight="1">
      <c r="A585" s="266" t="s">
        <v>741</v>
      </c>
      <c r="B585" s="266"/>
      <c r="C585" s="266"/>
      <c r="D585" s="266"/>
      <c r="E585" s="285"/>
      <c r="F585" s="266"/>
      <c r="G585" s="285"/>
      <c r="H585" s="291">
        <v>586338549</v>
      </c>
      <c r="I585" s="292"/>
      <c r="J585"/>
      <c r="K585" s="293">
        <v>10226946116</v>
      </c>
      <c r="L585" s="269"/>
      <c r="M585" s="269"/>
    </row>
    <row r="586" spans="1:13" s="265" customFormat="1" ht="18" customHeight="1">
      <c r="A586" s="266" t="s">
        <v>742</v>
      </c>
      <c r="B586" s="266"/>
      <c r="C586" s="266"/>
      <c r="D586" s="266"/>
      <c r="E586" s="285"/>
      <c r="F586" s="266"/>
      <c r="G586" s="285"/>
      <c r="H586" s="291">
        <v>1600000</v>
      </c>
      <c r="I586" s="292"/>
      <c r="J586"/>
      <c r="K586" s="293">
        <v>282397614</v>
      </c>
      <c r="L586" s="269"/>
      <c r="M586" s="269"/>
    </row>
    <row r="587" spans="1:13" s="290" customFormat="1" ht="18" customHeight="1">
      <c r="A587" s="264" t="s">
        <v>743</v>
      </c>
      <c r="B587" s="264"/>
      <c r="C587" s="264"/>
      <c r="D587" s="264"/>
      <c r="E587" s="286"/>
      <c r="F587" s="264"/>
      <c r="G587" s="286"/>
      <c r="H587" s="216" t="s">
        <v>12</v>
      </c>
      <c r="I587" s="216"/>
      <c r="J587" s="156"/>
      <c r="K587" s="156" t="s">
        <v>13</v>
      </c>
      <c r="L587" s="289"/>
      <c r="M587" s="289"/>
    </row>
    <row r="588" spans="1:13" s="290" customFormat="1" ht="18" customHeight="1">
      <c r="A588" s="294" t="s">
        <v>744</v>
      </c>
      <c r="B588" s="264"/>
      <c r="C588" s="264"/>
      <c r="D588" s="264"/>
      <c r="E588" s="286"/>
      <c r="F588" s="264"/>
      <c r="G588" s="286"/>
      <c r="H588" s="295">
        <f>'[1]KQKD-01'!E23</f>
        <v>11579953768</v>
      </c>
      <c r="I588" s="296"/>
      <c r="J588"/>
      <c r="K588" s="297">
        <v>26410248767</v>
      </c>
      <c r="L588" s="289"/>
      <c r="M588" s="289"/>
    </row>
    <row r="589" spans="1:13" s="290" customFormat="1" ht="18" customHeight="1">
      <c r="A589" s="264" t="s">
        <v>745</v>
      </c>
      <c r="B589" s="264"/>
      <c r="C589" s="264"/>
      <c r="D589" s="264"/>
      <c r="E589" s="286"/>
      <c r="F589" s="264"/>
      <c r="G589" s="286"/>
      <c r="H589" s="287"/>
      <c r="I589" s="288"/>
      <c r="J589"/>
      <c r="K589" s="293"/>
      <c r="L589" s="289"/>
      <c r="M589" s="289"/>
    </row>
    <row r="590" spans="1:13" s="265" customFormat="1" ht="18" customHeight="1">
      <c r="A590" s="266" t="s">
        <v>746</v>
      </c>
      <c r="B590" s="266"/>
      <c r="C590" s="266"/>
      <c r="D590" s="266"/>
      <c r="E590" s="285"/>
      <c r="F590" s="266"/>
      <c r="G590" s="285"/>
      <c r="H590" s="291">
        <f>H591+H595+H596+H597+H598</f>
        <v>7933043774</v>
      </c>
      <c r="I590" s="298"/>
      <c r="J590"/>
      <c r="K590" s="293">
        <v>768716110</v>
      </c>
      <c r="L590" s="298"/>
      <c r="M590" s="269"/>
    </row>
    <row r="591" spans="1:13" s="265" customFormat="1" ht="18" customHeight="1">
      <c r="A591" s="266" t="s">
        <v>747</v>
      </c>
      <c r="B591" s="266"/>
      <c r="C591" s="266"/>
      <c r="D591" s="266"/>
      <c r="E591" s="285"/>
      <c r="F591" s="266"/>
      <c r="G591" s="285"/>
      <c r="H591" s="291">
        <f>SUM(H592:H594)</f>
        <v>0</v>
      </c>
      <c r="I591" s="298"/>
      <c r="J591"/>
      <c r="K591" s="293">
        <v>0</v>
      </c>
      <c r="L591" s="298"/>
      <c r="M591" s="269"/>
    </row>
    <row r="592" spans="1:13" s="265" customFormat="1" ht="18" customHeight="1">
      <c r="A592" s="266" t="s">
        <v>748</v>
      </c>
      <c r="B592" s="266"/>
      <c r="C592" s="266"/>
      <c r="D592" s="266"/>
      <c r="E592" s="285"/>
      <c r="F592" s="266"/>
      <c r="G592" s="285"/>
      <c r="H592" s="291"/>
      <c r="I592" s="298"/>
      <c r="J592"/>
      <c r="K592" s="293"/>
      <c r="L592" s="298"/>
      <c r="M592" s="269"/>
    </row>
    <row r="593" spans="1:13" s="265" customFormat="1" ht="18" customHeight="1">
      <c r="A593" s="266" t="s">
        <v>749</v>
      </c>
      <c r="B593" s="266"/>
      <c r="C593" s="266"/>
      <c r="D593" s="266"/>
      <c r="E593" s="285"/>
      <c r="F593" s="266"/>
      <c r="G593" s="285"/>
      <c r="H593" s="291"/>
      <c r="I593" s="298"/>
      <c r="J593"/>
      <c r="K593" s="293"/>
      <c r="L593" s="298"/>
      <c r="M593" s="269"/>
    </row>
    <row r="594" spans="1:13" s="265" customFormat="1" ht="18" customHeight="1">
      <c r="A594" s="266" t="s">
        <v>750</v>
      </c>
      <c r="B594" s="266"/>
      <c r="C594" s="266"/>
      <c r="D594" s="266"/>
      <c r="E594" s="285"/>
      <c r="F594" s="266"/>
      <c r="G594" s="285"/>
      <c r="H594" s="291"/>
      <c r="I594" s="298"/>
      <c r="J594"/>
      <c r="K594" s="293"/>
      <c r="L594" s="298"/>
      <c r="M594" s="269"/>
    </row>
    <row r="595" spans="1:13" s="265" customFormat="1" ht="18" customHeight="1">
      <c r="A595" s="266" t="s">
        <v>751</v>
      </c>
      <c r="B595" s="266"/>
      <c r="C595" s="266"/>
      <c r="D595" s="266"/>
      <c r="E595" s="285"/>
      <c r="F595" s="266"/>
      <c r="G595" s="285"/>
      <c r="H595" s="291"/>
      <c r="I595" s="298"/>
      <c r="J595"/>
      <c r="K595" s="293"/>
      <c r="L595" s="298"/>
      <c r="M595" s="269"/>
    </row>
    <row r="596" spans="1:13" s="265" customFormat="1" ht="18" customHeight="1">
      <c r="A596" s="266" t="s">
        <v>752</v>
      </c>
      <c r="B596" s="266"/>
      <c r="C596" s="266"/>
      <c r="D596" s="266"/>
      <c r="E596" s="285"/>
      <c r="F596" s="266"/>
      <c r="G596" s="285"/>
      <c r="H596" s="291"/>
      <c r="I596" s="298"/>
      <c r="J596"/>
      <c r="K596" s="293"/>
      <c r="L596" s="298"/>
      <c r="M596" s="269"/>
    </row>
    <row r="597" spans="1:13" s="265" customFormat="1" ht="18" customHeight="1">
      <c r="A597" s="266" t="s">
        <v>753</v>
      </c>
      <c r="B597" s="266"/>
      <c r="C597" s="266"/>
      <c r="D597" s="266"/>
      <c r="E597" s="285"/>
      <c r="F597" s="266"/>
      <c r="G597" s="285"/>
      <c r="H597" s="291">
        <f>'[1]THUE TNDN'!C19+'[1]THUE TNDN'!C21</f>
        <v>438236270</v>
      </c>
      <c r="I597" s="298"/>
      <c r="J597"/>
      <c r="K597" s="293">
        <v>446820410</v>
      </c>
      <c r="L597" s="298"/>
      <c r="M597" s="269"/>
    </row>
    <row r="598" spans="1:13" s="265" customFormat="1" ht="18" customHeight="1">
      <c r="A598" s="266" t="s">
        <v>754</v>
      </c>
      <c r="B598" s="266"/>
      <c r="C598" s="266"/>
      <c r="D598" s="266"/>
      <c r="E598" s="285"/>
      <c r="F598" s="266"/>
      <c r="G598" s="285"/>
      <c r="H598" s="291">
        <f>SUM(H599:H605)</f>
        <v>7494807504</v>
      </c>
      <c r="I598" s="298"/>
      <c r="J598"/>
      <c r="K598" s="293">
        <f>SUM(K600:K601)</f>
        <v>321895700</v>
      </c>
      <c r="L598" s="298"/>
      <c r="M598" s="269"/>
    </row>
    <row r="599" spans="1:13" s="265" customFormat="1" ht="18" customHeight="1">
      <c r="A599" s="299" t="s">
        <v>755</v>
      </c>
      <c r="B599" s="266"/>
      <c r="C599" s="266"/>
      <c r="D599" s="266"/>
      <c r="E599" s="285"/>
      <c r="F599" s="266"/>
      <c r="G599" s="285"/>
      <c r="H599" s="291">
        <f>'[1]THUE TNDN'!C23</f>
        <v>5783095269</v>
      </c>
      <c r="I599" s="298"/>
      <c r="J599"/>
      <c r="K599" s="293"/>
      <c r="L599" s="298"/>
      <c r="M599" s="269"/>
    </row>
    <row r="600" spans="1:13" s="265" customFormat="1" ht="18" customHeight="1">
      <c r="A600" s="299" t="s">
        <v>756</v>
      </c>
      <c r="B600" s="266"/>
      <c r="C600" s="266"/>
      <c r="D600" s="266"/>
      <c r="E600" s="285"/>
      <c r="F600" s="266"/>
      <c r="G600" s="285"/>
      <c r="H600" s="291">
        <f>'[1]THUE TNDN'!C22</f>
        <v>66779902</v>
      </c>
      <c r="I600" s="298"/>
      <c r="J600"/>
      <c r="K600" s="293">
        <v>30586701</v>
      </c>
      <c r="L600" s="298"/>
      <c r="M600" s="269"/>
    </row>
    <row r="601" spans="1:13" s="265" customFormat="1" ht="18" customHeight="1">
      <c r="A601" s="299" t="s">
        <v>757</v>
      </c>
      <c r="B601" s="266"/>
      <c r="C601" s="266"/>
      <c r="D601" s="266"/>
      <c r="E601" s="285"/>
      <c r="F601" s="266"/>
      <c r="G601" s="285"/>
      <c r="H601" s="291">
        <f>'[1]THUE TNDN'!C24</f>
        <v>643160323</v>
      </c>
      <c r="I601" s="298"/>
      <c r="J601"/>
      <c r="K601" s="293">
        <v>291308999</v>
      </c>
      <c r="L601" s="298"/>
      <c r="M601" s="269"/>
    </row>
    <row r="602" spans="1:13" s="265" customFormat="1" ht="18" customHeight="1">
      <c r="A602" s="300" t="s">
        <v>758</v>
      </c>
      <c r="B602" s="266"/>
      <c r="C602" s="266"/>
      <c r="D602" s="266"/>
      <c r="E602" s="285"/>
      <c r="F602" s="266"/>
      <c r="G602" s="285"/>
      <c r="H602" s="291">
        <f>'[1]THUE TNDN'!C20</f>
        <v>1000000000</v>
      </c>
      <c r="I602" s="298"/>
      <c r="J602"/>
      <c r="K602" s="293"/>
      <c r="L602" s="298"/>
      <c r="M602" s="269"/>
    </row>
    <row r="603" spans="1:13" s="265" customFormat="1" ht="18" customHeight="1">
      <c r="A603" s="299" t="s">
        <v>759</v>
      </c>
      <c r="B603" s="266"/>
      <c r="C603" s="266"/>
      <c r="D603" s="266"/>
      <c r="E603" s="285"/>
      <c r="F603" s="266"/>
      <c r="G603" s="285"/>
      <c r="H603" s="291">
        <v>0</v>
      </c>
      <c r="I603" s="298"/>
      <c r="J603"/>
      <c r="K603" s="293">
        <v>0</v>
      </c>
      <c r="L603" s="298"/>
      <c r="M603" s="269"/>
    </row>
    <row r="604" spans="1:13" s="265" customFormat="1" ht="18" customHeight="1">
      <c r="A604" s="299" t="s">
        <v>760</v>
      </c>
      <c r="B604" s="266"/>
      <c r="C604" s="266"/>
      <c r="D604" s="266"/>
      <c r="E604" s="285"/>
      <c r="F604" s="266"/>
      <c r="G604" s="285"/>
      <c r="H604" s="291"/>
      <c r="I604" s="298"/>
      <c r="J604"/>
      <c r="K604" s="293"/>
      <c r="L604" s="298"/>
      <c r="M604" s="269"/>
    </row>
    <row r="605" spans="1:13" s="265" customFormat="1" ht="18" customHeight="1">
      <c r="A605" s="299" t="s">
        <v>761</v>
      </c>
      <c r="B605" s="266"/>
      <c r="C605" s="266"/>
      <c r="D605" s="266"/>
      <c r="E605" s="285"/>
      <c r="F605" s="266"/>
      <c r="G605" s="285"/>
      <c r="H605" s="291">
        <f>'[1]THUE TNDN'!C25</f>
        <v>1772010</v>
      </c>
      <c r="I605" s="298"/>
      <c r="J605"/>
      <c r="K605" s="293"/>
      <c r="L605" s="298"/>
      <c r="M605" s="269"/>
    </row>
    <row r="606" spans="1:13" s="265" customFormat="1" ht="18" customHeight="1">
      <c r="A606" s="266" t="s">
        <v>762</v>
      </c>
      <c r="B606" s="266"/>
      <c r="C606" s="266"/>
      <c r="D606" s="266"/>
      <c r="E606" s="285"/>
      <c r="F606" s="266"/>
      <c r="G606" s="285"/>
      <c r="H606" s="291">
        <f>SUM(H607:H611)</f>
        <v>0</v>
      </c>
      <c r="I606" s="298"/>
      <c r="J606"/>
      <c r="K606" s="293">
        <v>0</v>
      </c>
      <c r="L606" s="298"/>
      <c r="M606" s="269"/>
    </row>
    <row r="607" spans="1:13" s="265" customFormat="1" ht="18" customHeight="1">
      <c r="A607" s="266" t="s">
        <v>763</v>
      </c>
      <c r="B607" s="266"/>
      <c r="C607" s="266"/>
      <c r="D607" s="266"/>
      <c r="E607" s="285"/>
      <c r="F607" s="266"/>
      <c r="G607" s="285"/>
      <c r="H607" s="291"/>
      <c r="I607" s="298"/>
      <c r="J607"/>
      <c r="K607" s="293"/>
      <c r="L607" s="298"/>
      <c r="M607" s="269"/>
    </row>
    <row r="608" spans="1:13" s="265" customFormat="1" ht="18" customHeight="1">
      <c r="A608" s="266" t="s">
        <v>764</v>
      </c>
      <c r="B608" s="266"/>
      <c r="C608" s="266"/>
      <c r="D608" s="266"/>
      <c r="E608" s="285"/>
      <c r="F608" s="266"/>
      <c r="G608" s="285"/>
      <c r="H608" s="291"/>
      <c r="I608" s="298"/>
      <c r="J608"/>
      <c r="K608" s="293"/>
      <c r="L608" s="298"/>
      <c r="M608" s="269"/>
    </row>
    <row r="609" spans="1:13" s="265" customFormat="1" ht="18" customHeight="1">
      <c r="A609" s="266" t="s">
        <v>765</v>
      </c>
      <c r="B609" s="266"/>
      <c r="C609" s="266"/>
      <c r="D609" s="266"/>
      <c r="E609" s="285"/>
      <c r="F609" s="266"/>
      <c r="G609" s="285"/>
      <c r="H609" s="301"/>
      <c r="I609" s="298"/>
      <c r="J609"/>
      <c r="K609" s="293"/>
      <c r="L609" s="298"/>
      <c r="M609" s="269"/>
    </row>
    <row r="610" spans="1:13" s="265" customFormat="1" ht="18" customHeight="1">
      <c r="A610" s="266" t="s">
        <v>766</v>
      </c>
      <c r="B610" s="266"/>
      <c r="C610" s="266"/>
      <c r="D610" s="266"/>
      <c r="E610" s="285"/>
      <c r="F610" s="266"/>
      <c r="G610" s="285"/>
      <c r="H610" s="301"/>
      <c r="I610" s="298"/>
      <c r="J610"/>
      <c r="K610" s="293"/>
      <c r="L610" s="298"/>
      <c r="M610" s="269"/>
    </row>
    <row r="611" spans="1:13" s="265" customFormat="1" ht="18" customHeight="1">
      <c r="A611" s="266" t="s">
        <v>767</v>
      </c>
      <c r="B611" s="266"/>
      <c r="C611" s="266"/>
      <c r="D611" s="266"/>
      <c r="E611" s="285"/>
      <c r="F611" s="266"/>
      <c r="G611" s="285"/>
      <c r="H611" s="301"/>
      <c r="I611" s="298"/>
      <c r="J611"/>
      <c r="K611" s="293"/>
      <c r="L611" s="298"/>
      <c r="M611" s="269"/>
    </row>
    <row r="612" spans="1:13" s="290" customFormat="1" ht="18" customHeight="1">
      <c r="A612" s="264" t="s">
        <v>768</v>
      </c>
      <c r="B612" s="264"/>
      <c r="C612" s="264"/>
      <c r="D612" s="264"/>
      <c r="E612" s="286"/>
      <c r="F612" s="264"/>
      <c r="G612" s="286"/>
      <c r="H612" s="295">
        <f>H588+H590-H606</f>
        <v>19512997542</v>
      </c>
      <c r="I612" s="296"/>
      <c r="J612"/>
      <c r="K612" s="297">
        <v>27178964877</v>
      </c>
      <c r="L612" s="296"/>
      <c r="M612" s="296"/>
    </row>
    <row r="613" spans="1:13" s="290" customFormat="1" ht="18" customHeight="1" hidden="1">
      <c r="A613" s="264" t="s">
        <v>769</v>
      </c>
      <c r="B613" s="264"/>
      <c r="C613" s="264"/>
      <c r="D613" s="264"/>
      <c r="E613" s="286"/>
      <c r="F613" s="264"/>
      <c r="G613" s="286"/>
      <c r="H613" s="295"/>
      <c r="I613" s="296"/>
      <c r="J613"/>
      <c r="K613" s="293"/>
      <c r="L613" s="296"/>
      <c r="M613" s="296"/>
    </row>
    <row r="614" spans="1:13" s="290" customFormat="1" ht="18" customHeight="1" hidden="1">
      <c r="A614" s="294" t="s">
        <v>770</v>
      </c>
      <c r="B614" s="264"/>
      <c r="C614" s="264"/>
      <c r="D614" s="264"/>
      <c r="E614" s="286"/>
      <c r="F614" s="264"/>
      <c r="G614" s="286"/>
      <c r="H614" s="295">
        <v>26410248767</v>
      </c>
      <c r="I614" s="296"/>
      <c r="J614"/>
      <c r="K614" s="293">
        <v>48046526893</v>
      </c>
      <c r="L614" s="296"/>
      <c r="M614" s="296"/>
    </row>
    <row r="615" spans="1:13" s="265" customFormat="1" ht="18" customHeight="1">
      <c r="A615" s="264" t="s">
        <v>771</v>
      </c>
      <c r="B615" s="266"/>
      <c r="C615" s="266"/>
      <c r="D615" s="266"/>
      <c r="E615" s="285"/>
      <c r="F615" s="266"/>
      <c r="G615" s="285"/>
      <c r="H615" s="301"/>
      <c r="I615" s="298"/>
      <c r="J615"/>
      <c r="K615" s="293"/>
      <c r="L615" s="298"/>
      <c r="M615" s="269"/>
    </row>
    <row r="616" spans="1:13" s="265" customFormat="1" ht="18" customHeight="1">
      <c r="A616" s="266" t="s">
        <v>772</v>
      </c>
      <c r="B616" s="266"/>
      <c r="C616" s="266"/>
      <c r="D616" s="266"/>
      <c r="E616" s="285"/>
      <c r="F616" s="266"/>
      <c r="G616" s="285"/>
      <c r="H616" s="301">
        <f>'[1]THUE TNDN'!C32</f>
        <v>3902599508</v>
      </c>
      <c r="I616" s="298"/>
      <c r="J616"/>
      <c r="K616" s="293">
        <v>5476036099</v>
      </c>
      <c r="L616" s="298"/>
      <c r="M616" s="269"/>
    </row>
    <row r="617" spans="1:13" s="265" customFormat="1" ht="18" customHeight="1">
      <c r="A617" s="266" t="s">
        <v>773</v>
      </c>
      <c r="B617" s="266"/>
      <c r="C617" s="266"/>
      <c r="D617" s="266"/>
      <c r="E617" s="285"/>
      <c r="F617" s="266"/>
      <c r="G617" s="285"/>
      <c r="H617" s="301"/>
      <c r="I617" s="298"/>
      <c r="J617"/>
      <c r="K617" s="293">
        <v>415281375</v>
      </c>
      <c r="L617" s="298"/>
      <c r="M617" s="269"/>
    </row>
    <row r="618" spans="1:13" s="265" customFormat="1" ht="18" customHeight="1">
      <c r="A618" s="264" t="s">
        <v>774</v>
      </c>
      <c r="B618" s="266"/>
      <c r="C618" s="266"/>
      <c r="D618" s="266"/>
      <c r="E618" s="285"/>
      <c r="F618" s="266"/>
      <c r="G618" s="285"/>
      <c r="H618" s="301"/>
      <c r="I618" s="298"/>
      <c r="J618"/>
      <c r="K618" s="293"/>
      <c r="L618" s="298"/>
      <c r="M618" s="269"/>
    </row>
    <row r="619" spans="1:13" s="290" customFormat="1" ht="18" customHeight="1" hidden="1">
      <c r="A619" s="264" t="s">
        <v>775</v>
      </c>
      <c r="B619" s="264"/>
      <c r="C619" s="264"/>
      <c r="D619" s="264"/>
      <c r="E619" s="286"/>
      <c r="F619" s="264"/>
      <c r="G619" s="286"/>
      <c r="H619" s="295"/>
      <c r="I619" s="296"/>
      <c r="J619"/>
      <c r="K619" s="293"/>
      <c r="L619" s="296"/>
      <c r="M619" s="289"/>
    </row>
    <row r="620" spans="1:13" s="290" customFormat="1" ht="18" customHeight="1">
      <c r="A620" s="264" t="s">
        <v>776</v>
      </c>
      <c r="B620" s="264"/>
      <c r="C620" s="264"/>
      <c r="D620" s="264"/>
      <c r="E620" s="286"/>
      <c r="F620" s="264"/>
      <c r="G620" s="286"/>
      <c r="H620" s="302">
        <f>H588-H616</f>
        <v>7677354260</v>
      </c>
      <c r="I620" s="303"/>
      <c r="J620"/>
      <c r="K620" s="297">
        <v>20518931293</v>
      </c>
      <c r="L620" s="296"/>
      <c r="M620" s="289"/>
    </row>
    <row r="621" spans="1:13" s="290" customFormat="1" ht="18" customHeight="1">
      <c r="A621" s="264" t="s">
        <v>777</v>
      </c>
      <c r="B621" s="264"/>
      <c r="C621" s="264"/>
      <c r="D621" s="264"/>
      <c r="E621" s="286"/>
      <c r="F621" s="264"/>
      <c r="G621" s="286"/>
      <c r="H621" s="295">
        <f>'[1]PPLN'!C32</f>
        <v>6497803823</v>
      </c>
      <c r="I621" s="296"/>
      <c r="J621"/>
      <c r="K621" s="297">
        <v>20518931293</v>
      </c>
      <c r="L621" s="296"/>
      <c r="M621" s="289"/>
    </row>
    <row r="622" spans="1:13" s="290" customFormat="1" ht="18" customHeight="1">
      <c r="A622" s="266" t="s">
        <v>778</v>
      </c>
      <c r="B622" s="264"/>
      <c r="C622" s="264"/>
      <c r="D622" s="264"/>
      <c r="E622" s="286"/>
      <c r="F622" s="264"/>
      <c r="G622" s="286"/>
      <c r="H622" s="295">
        <v>0</v>
      </c>
      <c r="I622" s="296"/>
      <c r="J622"/>
      <c r="K622" s="293"/>
      <c r="L622" s="296"/>
      <c r="M622" s="289"/>
    </row>
    <row r="623" spans="1:13" s="290" customFormat="1" ht="18" customHeight="1">
      <c r="A623" s="266" t="s">
        <v>779</v>
      </c>
      <c r="B623" s="264"/>
      <c r="C623" s="264"/>
      <c r="D623" s="264"/>
      <c r="E623" s="286"/>
      <c r="F623" s="264"/>
      <c r="G623" s="286"/>
      <c r="H623" s="295"/>
      <c r="I623" s="296"/>
      <c r="J623"/>
      <c r="K623" s="293"/>
      <c r="L623" s="296"/>
      <c r="M623" s="289"/>
    </row>
    <row r="624" spans="1:13" s="290" customFormat="1" ht="18" customHeight="1">
      <c r="A624" s="304" t="s">
        <v>780</v>
      </c>
      <c r="B624" s="264"/>
      <c r="C624" s="264"/>
      <c r="D624" s="264"/>
      <c r="E624" s="286"/>
      <c r="F624" s="264"/>
      <c r="G624" s="286"/>
      <c r="H624" s="295"/>
      <c r="I624" s="296"/>
      <c r="J624"/>
      <c r="K624" s="293"/>
      <c r="L624" s="296"/>
      <c r="M624" s="289"/>
    </row>
    <row r="625" spans="1:13" s="290" customFormat="1" ht="18" customHeight="1">
      <c r="A625" s="266" t="s">
        <v>781</v>
      </c>
      <c r="B625" s="264"/>
      <c r="C625" s="264"/>
      <c r="D625" s="264"/>
      <c r="E625" s="286"/>
      <c r="F625" s="264"/>
      <c r="G625" s="286"/>
      <c r="H625" s="295"/>
      <c r="I625" s="296"/>
      <c r="J625"/>
      <c r="K625" s="293"/>
      <c r="L625" s="296"/>
      <c r="M625" s="289"/>
    </row>
    <row r="626" spans="1:13" s="290" customFormat="1" ht="18" customHeight="1">
      <c r="A626" s="266" t="s">
        <v>782</v>
      </c>
      <c r="B626" s="264"/>
      <c r="C626" s="264"/>
      <c r="D626" s="264"/>
      <c r="E626" s="286"/>
      <c r="F626" s="264"/>
      <c r="G626" s="286"/>
      <c r="H626" s="295"/>
      <c r="I626" s="296"/>
      <c r="J626"/>
      <c r="K626" s="293"/>
      <c r="L626" s="296"/>
      <c r="M626" s="289"/>
    </row>
    <row r="627" spans="1:13" s="290" customFormat="1" ht="18" customHeight="1">
      <c r="A627" s="266" t="s">
        <v>783</v>
      </c>
      <c r="B627" s="264"/>
      <c r="C627" s="264"/>
      <c r="D627" s="264"/>
      <c r="E627" s="286"/>
      <c r="F627" s="264"/>
      <c r="G627" s="286"/>
      <c r="H627" s="295"/>
      <c r="I627" s="296"/>
      <c r="J627"/>
      <c r="K627" s="293"/>
      <c r="L627" s="296"/>
      <c r="M627" s="289"/>
    </row>
    <row r="628" spans="1:13" s="290" customFormat="1" ht="18" customHeight="1">
      <c r="A628" s="266" t="s">
        <v>784</v>
      </c>
      <c r="B628" s="264"/>
      <c r="C628" s="264"/>
      <c r="D628" s="264"/>
      <c r="E628" s="286"/>
      <c r="F628" s="264"/>
      <c r="G628" s="286"/>
      <c r="H628" s="301">
        <f>H620-H621</f>
        <v>1179550437</v>
      </c>
      <c r="I628" s="296"/>
      <c r="J628"/>
      <c r="K628" s="293"/>
      <c r="L628" s="296"/>
      <c r="M628" s="289"/>
    </row>
    <row r="629" spans="1:13" s="290" customFormat="1" ht="18" customHeight="1">
      <c r="A629" s="264" t="s">
        <v>785</v>
      </c>
      <c r="B629" s="264"/>
      <c r="C629" s="264"/>
      <c r="D629" s="264"/>
      <c r="E629" s="286"/>
      <c r="F629" s="264"/>
      <c r="G629" s="286"/>
      <c r="H629" s="295">
        <f>SUM(H630:H634)</f>
        <v>6497803823</v>
      </c>
      <c r="I629" s="296"/>
      <c r="J629"/>
      <c r="K629" s="297">
        <f>SUM(K631:K634)</f>
        <v>20518931293</v>
      </c>
      <c r="L629" s="296"/>
      <c r="M629" s="289"/>
    </row>
    <row r="630" spans="1:13" s="290" customFormat="1" ht="18" customHeight="1">
      <c r="A630" s="266" t="s">
        <v>786</v>
      </c>
      <c r="B630" s="264"/>
      <c r="C630" s="264"/>
      <c r="D630" s="264"/>
      <c r="E630" s="286"/>
      <c r="F630" s="264"/>
      <c r="G630" s="286"/>
      <c r="H630" s="295">
        <v>0</v>
      </c>
      <c r="I630" s="296"/>
      <c r="J630"/>
      <c r="K630" s="293"/>
      <c r="L630" s="296"/>
      <c r="M630" s="289"/>
    </row>
    <row r="631" spans="1:13" s="265" customFormat="1" ht="18" customHeight="1">
      <c r="A631" s="266" t="s">
        <v>787</v>
      </c>
      <c r="B631" s="266"/>
      <c r="C631" s="266"/>
      <c r="D631" s="266"/>
      <c r="E631" s="285"/>
      <c r="F631" s="266"/>
      <c r="G631" s="285"/>
      <c r="H631" s="305">
        <f>'[1]PPLN'!C20</f>
        <v>48277555</v>
      </c>
      <c r="I631" s="305"/>
      <c r="J631"/>
      <c r="K631" s="293">
        <v>75000000</v>
      </c>
      <c r="L631" s="298"/>
      <c r="M631" s="269"/>
    </row>
    <row r="632" spans="1:13" s="265" customFormat="1" ht="18" customHeight="1">
      <c r="A632" s="266" t="s">
        <v>788</v>
      </c>
      <c r="B632" s="266"/>
      <c r="C632" s="266"/>
      <c r="D632" s="266"/>
      <c r="E632" s="285"/>
      <c r="F632" s="266"/>
      <c r="G632" s="285"/>
      <c r="H632" s="291">
        <f>'[1]PPLN'!C18</f>
        <v>2028005101</v>
      </c>
      <c r="I632" s="292"/>
      <c r="J632"/>
      <c r="K632" s="293">
        <v>2599811003</v>
      </c>
      <c r="L632" s="298"/>
      <c r="M632" s="269"/>
    </row>
    <row r="633" spans="1:13" s="265" customFormat="1" ht="18" customHeight="1">
      <c r="A633" s="266" t="s">
        <v>789</v>
      </c>
      <c r="B633" s="266"/>
      <c r="C633" s="266"/>
      <c r="D633" s="266"/>
      <c r="E633" s="285"/>
      <c r="F633" s="266"/>
      <c r="G633" s="285"/>
      <c r="H633" s="291">
        <f>'[1]PPLN'!C19</f>
        <v>676001700</v>
      </c>
      <c r="I633" s="292"/>
      <c r="J633"/>
      <c r="K633" s="293">
        <v>1299905501</v>
      </c>
      <c r="L633" s="298"/>
      <c r="M633" s="269"/>
    </row>
    <row r="634" spans="1:13" s="265" customFormat="1" ht="18" customHeight="1">
      <c r="A634" s="266" t="s">
        <v>790</v>
      </c>
      <c r="B634" s="266"/>
      <c r="C634" s="266"/>
      <c r="D634" s="266"/>
      <c r="E634" s="285"/>
      <c r="F634" s="266"/>
      <c r="G634" s="285"/>
      <c r="H634" s="291">
        <f>'[1]PPLN'!C21</f>
        <v>3745519467</v>
      </c>
      <c r="I634" s="292"/>
      <c r="J634"/>
      <c r="K634" s="293">
        <v>16544214789</v>
      </c>
      <c r="L634" s="298"/>
      <c r="M634" s="269"/>
    </row>
    <row r="635" spans="1:13" s="265" customFormat="1" ht="18" customHeight="1">
      <c r="A635" s="264" t="s">
        <v>791</v>
      </c>
      <c r="B635" s="266"/>
      <c r="C635" s="266"/>
      <c r="D635" s="266"/>
      <c r="E635" s="285"/>
      <c r="F635" s="266"/>
      <c r="G635" s="285"/>
      <c r="H635" s="292"/>
      <c r="I635" s="292"/>
      <c r="J635"/>
      <c r="K635" s="293">
        <v>0</v>
      </c>
      <c r="L635" s="298"/>
      <c r="M635" s="269"/>
    </row>
    <row r="636" spans="1:13" s="290" customFormat="1" ht="18" customHeight="1">
      <c r="A636" s="266" t="s">
        <v>792</v>
      </c>
      <c r="B636" s="264"/>
      <c r="C636" s="264"/>
      <c r="D636" s="264"/>
      <c r="E636" s="286"/>
      <c r="F636" s="264"/>
      <c r="G636" s="286"/>
      <c r="H636" s="303">
        <v>0</v>
      </c>
      <c r="I636" s="303"/>
      <c r="J636"/>
      <c r="K636" s="293">
        <v>0</v>
      </c>
      <c r="L636" s="296"/>
      <c r="M636" s="289"/>
    </row>
    <row r="637" spans="1:13" s="309" customFormat="1" ht="18" customHeight="1">
      <c r="A637" s="266" t="s">
        <v>793</v>
      </c>
      <c r="B637" s="266"/>
      <c r="C637" s="266"/>
      <c r="D637" s="266"/>
      <c r="E637" s="285"/>
      <c r="F637" s="266"/>
      <c r="G637" s="285"/>
      <c r="H637" s="306"/>
      <c r="I637" s="306"/>
      <c r="J637"/>
      <c r="K637" s="293"/>
      <c r="L637" s="307"/>
      <c r="M637" s="308"/>
    </row>
    <row r="638" spans="1:13" s="313" customFormat="1" ht="18" customHeight="1">
      <c r="A638" s="264" t="s">
        <v>794</v>
      </c>
      <c r="B638" s="264"/>
      <c r="C638" s="264"/>
      <c r="D638" s="264"/>
      <c r="E638" s="286"/>
      <c r="F638" s="264"/>
      <c r="G638" s="286"/>
      <c r="H638" s="310">
        <f>SUM(H639:H643)</f>
        <v>6497803823</v>
      </c>
      <c r="I638" s="310"/>
      <c r="J638"/>
      <c r="K638" s="297">
        <f>SUM(K640:K643)</f>
        <v>20518931293</v>
      </c>
      <c r="L638" s="311"/>
      <c r="M638" s="312"/>
    </row>
    <row r="639" spans="1:13" s="313" customFormat="1" ht="18" customHeight="1">
      <c r="A639" s="266" t="s">
        <v>795</v>
      </c>
      <c r="B639" s="264"/>
      <c r="C639" s="264"/>
      <c r="D639" s="264"/>
      <c r="E639" s="286"/>
      <c r="F639" s="264"/>
      <c r="G639" s="286"/>
      <c r="H639" s="314">
        <v>0</v>
      </c>
      <c r="I639" s="314"/>
      <c r="J639"/>
      <c r="K639" s="293">
        <v>0</v>
      </c>
      <c r="L639" s="311"/>
      <c r="M639" s="312"/>
    </row>
    <row r="640" spans="1:13" s="313" customFormat="1" ht="18" customHeight="1">
      <c r="A640" s="266" t="s">
        <v>796</v>
      </c>
      <c r="B640" s="264"/>
      <c r="C640" s="264"/>
      <c r="D640" s="264"/>
      <c r="E640" s="286"/>
      <c r="F640" s="264"/>
      <c r="G640" s="286"/>
      <c r="H640" s="315">
        <f>H632</f>
        <v>2028005101</v>
      </c>
      <c r="I640" s="310"/>
      <c r="J640"/>
      <c r="K640" s="293">
        <v>2599811003</v>
      </c>
      <c r="L640" s="311"/>
      <c r="M640" s="312"/>
    </row>
    <row r="641" spans="1:13" s="313" customFormat="1" ht="18" customHeight="1">
      <c r="A641" s="266" t="s">
        <v>797</v>
      </c>
      <c r="B641" s="264"/>
      <c r="C641" s="264"/>
      <c r="D641" s="264"/>
      <c r="E641" s="286"/>
      <c r="F641" s="264"/>
      <c r="G641" s="286"/>
      <c r="H641" s="315">
        <f>H633</f>
        <v>676001700</v>
      </c>
      <c r="I641" s="310"/>
      <c r="J641"/>
      <c r="K641" s="293">
        <v>1299905501</v>
      </c>
      <c r="L641" s="311"/>
      <c r="M641" s="312"/>
    </row>
    <row r="642" spans="1:13" s="313" customFormat="1" ht="18" customHeight="1">
      <c r="A642" s="266" t="s">
        <v>798</v>
      </c>
      <c r="B642" s="264"/>
      <c r="C642" s="264"/>
      <c r="D642" s="264"/>
      <c r="E642" s="286"/>
      <c r="F642" s="264"/>
      <c r="G642" s="286"/>
      <c r="H642" s="315">
        <f>H631</f>
        <v>48277555</v>
      </c>
      <c r="I642" s="310"/>
      <c r="J642"/>
      <c r="K642" s="293">
        <v>75000000</v>
      </c>
      <c r="L642" s="311"/>
      <c r="M642" s="312"/>
    </row>
    <row r="643" spans="1:13" s="313" customFormat="1" ht="18" customHeight="1">
      <c r="A643" s="266" t="s">
        <v>799</v>
      </c>
      <c r="B643" s="264"/>
      <c r="C643" s="264"/>
      <c r="D643" s="264"/>
      <c r="E643" s="286"/>
      <c r="F643" s="264"/>
      <c r="G643" s="286"/>
      <c r="H643" s="315">
        <f>H634</f>
        <v>3745519467</v>
      </c>
      <c r="I643" s="310"/>
      <c r="J643"/>
      <c r="K643" s="293">
        <v>16544214789</v>
      </c>
      <c r="L643" s="311"/>
      <c r="M643" s="312"/>
    </row>
    <row r="644" spans="1:13" s="313" customFormat="1" ht="18" customHeight="1">
      <c r="A644" s="264" t="s">
        <v>800</v>
      </c>
      <c r="B644" s="264"/>
      <c r="C644" s="264"/>
      <c r="D644" s="264"/>
      <c r="E644" s="286"/>
      <c r="F644" s="264"/>
      <c r="G644" s="286"/>
      <c r="H644" s="315"/>
      <c r="I644" s="310"/>
      <c r="J644"/>
      <c r="K644" s="293"/>
      <c r="L644" s="311"/>
      <c r="M644" s="312"/>
    </row>
    <row r="645" spans="1:13" s="313" customFormat="1" ht="18" customHeight="1">
      <c r="A645" s="316" t="s">
        <v>801</v>
      </c>
      <c r="B645" s="264"/>
      <c r="C645" s="264"/>
      <c r="D645" s="264"/>
      <c r="E645" s="286"/>
      <c r="F645" s="264"/>
      <c r="G645" s="286"/>
      <c r="H645" s="310">
        <f>SUM(H646:H647)</f>
        <v>723898902</v>
      </c>
      <c r="I645" s="310"/>
      <c r="J645" s="317"/>
      <c r="K645" s="297">
        <f>SUM(K646:K647)</f>
        <v>349522913</v>
      </c>
      <c r="L645" s="311"/>
      <c r="M645" s="312"/>
    </row>
    <row r="646" spans="1:13" s="313" customFormat="1" ht="18" customHeight="1">
      <c r="A646" s="266" t="s">
        <v>802</v>
      </c>
      <c r="B646" s="264"/>
      <c r="C646" s="264"/>
      <c r="D646" s="264"/>
      <c r="E646" s="286"/>
      <c r="F646" s="264"/>
      <c r="G646" s="286"/>
      <c r="H646" s="315">
        <v>365956929</v>
      </c>
      <c r="I646" s="310"/>
      <c r="J646"/>
      <c r="K646" s="293">
        <v>247726967</v>
      </c>
      <c r="L646" s="311"/>
      <c r="M646" s="312"/>
    </row>
    <row r="647" spans="1:13" s="313" customFormat="1" ht="18" customHeight="1">
      <c r="A647" s="266" t="s">
        <v>803</v>
      </c>
      <c r="B647" s="264"/>
      <c r="C647" s="264"/>
      <c r="D647" s="264"/>
      <c r="E647" s="286"/>
      <c r="F647" s="264"/>
      <c r="G647" s="286"/>
      <c r="H647" s="315">
        <f>'[1]TH TK 642'!G17+44428161</f>
        <v>357941973</v>
      </c>
      <c r="I647" s="310"/>
      <c r="J647"/>
      <c r="K647" s="293">
        <v>101795946</v>
      </c>
      <c r="L647" s="311"/>
      <c r="M647" s="312"/>
    </row>
    <row r="648" spans="1:13" s="313" customFormat="1" ht="18" customHeight="1">
      <c r="A648" s="266" t="s">
        <v>804</v>
      </c>
      <c r="B648" s="264"/>
      <c r="C648" s="264"/>
      <c r="D648" s="264"/>
      <c r="E648" s="286"/>
      <c r="F648" s="264"/>
      <c r="G648" s="286"/>
      <c r="H648" s="315">
        <v>0</v>
      </c>
      <c r="I648" s="310"/>
      <c r="J648"/>
      <c r="K648" s="293"/>
      <c r="L648" s="311"/>
      <c r="M648" s="312"/>
    </row>
    <row r="649" spans="1:13" s="313" customFormat="1" ht="18" customHeight="1">
      <c r="A649" s="264" t="s">
        <v>805</v>
      </c>
      <c r="B649" s="264"/>
      <c r="C649" s="264"/>
      <c r="D649" s="264"/>
      <c r="E649" s="286"/>
      <c r="F649" s="264"/>
      <c r="G649" s="286"/>
      <c r="H649" s="314"/>
      <c r="I649" s="310"/>
      <c r="J649"/>
      <c r="K649" s="293"/>
      <c r="L649" s="311"/>
      <c r="M649" s="312"/>
    </row>
    <row r="650" spans="1:13" s="313" customFormat="1" ht="18" customHeight="1">
      <c r="A650" s="264" t="s">
        <v>806</v>
      </c>
      <c r="B650" s="264"/>
      <c r="C650" s="264"/>
      <c r="D650" s="264"/>
      <c r="E650" s="286"/>
      <c r="F650" s="264"/>
      <c r="G650" s="286"/>
      <c r="H650" s="310">
        <v>1772010</v>
      </c>
      <c r="I650" s="310"/>
      <c r="J650"/>
      <c r="K650" s="293"/>
      <c r="L650" s="311"/>
      <c r="M650" s="312"/>
    </row>
    <row r="651" spans="1:13" s="313" customFormat="1" ht="18" customHeight="1">
      <c r="A651" s="264" t="s">
        <v>807</v>
      </c>
      <c r="B651" s="264"/>
      <c r="C651" s="264"/>
      <c r="D651" s="264"/>
      <c r="E651" s="286"/>
      <c r="F651" s="264"/>
      <c r="G651" s="286"/>
      <c r="H651" s="314">
        <f>H652+H653</f>
        <v>546235.2</v>
      </c>
      <c r="I651" s="310"/>
      <c r="J651"/>
      <c r="K651" s="297">
        <v>881862.2992070485</v>
      </c>
      <c r="L651" s="311"/>
      <c r="M651" s="312"/>
    </row>
    <row r="652" spans="1:13" s="313" customFormat="1" ht="18" customHeight="1">
      <c r="A652" s="266" t="s">
        <v>808</v>
      </c>
      <c r="B652" s="264"/>
      <c r="C652" s="264"/>
      <c r="D652" s="264"/>
      <c r="E652" s="286"/>
      <c r="F652" s="264"/>
      <c r="G652" s="286"/>
      <c r="H652" s="315">
        <v>546235.2</v>
      </c>
      <c r="I652" s="310"/>
      <c r="J652"/>
      <c r="K652" s="293">
        <v>881862.2992070485</v>
      </c>
      <c r="L652" s="311"/>
      <c r="M652" s="312"/>
    </row>
    <row r="653" spans="1:13" s="313" customFormat="1" ht="18" customHeight="1">
      <c r="A653" s="318" t="s">
        <v>809</v>
      </c>
      <c r="B653" s="264"/>
      <c r="C653" s="264"/>
      <c r="D653" s="264"/>
      <c r="E653" s="286"/>
      <c r="F653" s="264"/>
      <c r="G653" s="286"/>
      <c r="H653" s="315"/>
      <c r="I653" s="310"/>
      <c r="J653"/>
      <c r="K653" s="293"/>
      <c r="L653" s="311"/>
      <c r="M653" s="312"/>
    </row>
    <row r="654" spans="1:13" s="313" customFormat="1" ht="18" customHeight="1">
      <c r="A654" s="266" t="s">
        <v>810</v>
      </c>
      <c r="B654" s="264"/>
      <c r="C654" s="264"/>
      <c r="D654" s="264"/>
      <c r="E654" s="286"/>
      <c r="F654" s="264"/>
      <c r="G654" s="286"/>
      <c r="H654" s="310"/>
      <c r="I654" s="310"/>
      <c r="J654"/>
      <c r="K654" s="293"/>
      <c r="L654" s="311"/>
      <c r="M654" s="312"/>
    </row>
    <row r="655" spans="1:13" s="313" customFormat="1" ht="18" customHeight="1">
      <c r="A655" s="264" t="s">
        <v>811</v>
      </c>
      <c r="B655" s="264"/>
      <c r="C655" s="264"/>
      <c r="D655" s="264"/>
      <c r="E655" s="286"/>
      <c r="F655" s="264"/>
      <c r="G655" s="286"/>
      <c r="H655" s="310"/>
      <c r="I655" s="310"/>
      <c r="J655"/>
      <c r="K655" s="293"/>
      <c r="L655" s="311"/>
      <c r="M655" s="312"/>
    </row>
    <row r="656" spans="1:13" s="313" customFormat="1" ht="18" customHeight="1" hidden="1">
      <c r="A656" s="266" t="s">
        <v>812</v>
      </c>
      <c r="B656" s="264"/>
      <c r="C656" s="264"/>
      <c r="D656" s="264"/>
      <c r="E656" s="286"/>
      <c r="F656" s="264"/>
      <c r="G656" s="286"/>
      <c r="H656" s="315"/>
      <c r="I656" s="310"/>
      <c r="J656"/>
      <c r="K656" s="293"/>
      <c r="L656" s="311"/>
      <c r="M656" s="312"/>
    </row>
    <row r="657" spans="1:13" s="313" customFormat="1" ht="18" customHeight="1" hidden="1">
      <c r="A657" s="266" t="s">
        <v>813</v>
      </c>
      <c r="B657" s="264"/>
      <c r="C657" s="264"/>
      <c r="D657" s="264"/>
      <c r="E657" s="286"/>
      <c r="F657" s="264"/>
      <c r="G657" s="286"/>
      <c r="H657" s="315"/>
      <c r="I657" s="310"/>
      <c r="J657"/>
      <c r="K657" s="293"/>
      <c r="L657" s="311"/>
      <c r="M657" s="312"/>
    </row>
    <row r="658" spans="1:13" s="313" customFormat="1" ht="18" customHeight="1" hidden="1">
      <c r="A658" s="266" t="s">
        <v>814</v>
      </c>
      <c r="B658" s="264"/>
      <c r="C658" s="264"/>
      <c r="D658" s="264"/>
      <c r="E658" s="286"/>
      <c r="F658" s="264"/>
      <c r="G658" s="286"/>
      <c r="H658" s="310"/>
      <c r="I658" s="310"/>
      <c r="J658"/>
      <c r="K658" s="293"/>
      <c r="L658" s="311"/>
      <c r="M658" s="312"/>
    </row>
    <row r="659" spans="1:13" s="313" customFormat="1" ht="18" customHeight="1" hidden="1">
      <c r="A659" s="266" t="s">
        <v>815</v>
      </c>
      <c r="B659" s="264"/>
      <c r="C659" s="264"/>
      <c r="D659" s="264"/>
      <c r="E659" s="286"/>
      <c r="F659" s="264"/>
      <c r="G659" s="286"/>
      <c r="H659" s="310"/>
      <c r="I659" s="310"/>
      <c r="J659"/>
      <c r="K659" s="293"/>
      <c r="L659" s="311"/>
      <c r="M659" s="312"/>
    </row>
    <row r="660" spans="1:13" s="313" customFormat="1" ht="18" customHeight="1" hidden="1">
      <c r="A660" s="266" t="s">
        <v>816</v>
      </c>
      <c r="B660" s="264"/>
      <c r="C660" s="264"/>
      <c r="D660" s="264"/>
      <c r="E660" s="286"/>
      <c r="F660" s="264"/>
      <c r="G660" s="286"/>
      <c r="H660" s="310"/>
      <c r="I660" s="310"/>
      <c r="J660"/>
      <c r="K660" s="293"/>
      <c r="L660" s="311"/>
      <c r="M660" s="312"/>
    </row>
    <row r="661" spans="1:13" s="313" customFormat="1" ht="18" customHeight="1" hidden="1">
      <c r="A661" s="266" t="s">
        <v>817</v>
      </c>
      <c r="B661" s="264"/>
      <c r="C661" s="264"/>
      <c r="D661" s="264"/>
      <c r="E661" s="286"/>
      <c r="F661" s="264"/>
      <c r="G661" s="286"/>
      <c r="H661" s="310"/>
      <c r="I661" s="310"/>
      <c r="J661"/>
      <c r="K661" s="293"/>
      <c r="L661" s="311"/>
      <c r="M661" s="312"/>
    </row>
    <row r="662" spans="1:13" s="313" customFormat="1" ht="18" customHeight="1">
      <c r="A662" s="264" t="s">
        <v>818</v>
      </c>
      <c r="B662" s="264"/>
      <c r="C662" s="264"/>
      <c r="D662" s="264"/>
      <c r="E662" s="286"/>
      <c r="F662" s="264"/>
      <c r="G662" s="286"/>
      <c r="H662" s="310"/>
      <c r="I662" s="310"/>
      <c r="J662"/>
      <c r="K662" s="293"/>
      <c r="L662" s="311"/>
      <c r="M662" s="312"/>
    </row>
    <row r="663" spans="1:13" s="313" customFormat="1" ht="18" customHeight="1" hidden="1">
      <c r="A663" s="266" t="s">
        <v>819</v>
      </c>
      <c r="B663" s="264"/>
      <c r="C663" s="264"/>
      <c r="D663" s="264"/>
      <c r="E663" s="286"/>
      <c r="F663" s="264"/>
      <c r="G663" s="286"/>
      <c r="H663" s="310"/>
      <c r="I663" s="310"/>
      <c r="J663"/>
      <c r="K663" s="293"/>
      <c r="L663" s="311"/>
      <c r="M663" s="312"/>
    </row>
    <row r="664" spans="1:13" s="313" customFormat="1" ht="18" customHeight="1" hidden="1">
      <c r="A664" s="266" t="s">
        <v>820</v>
      </c>
      <c r="B664" s="264"/>
      <c r="C664" s="264"/>
      <c r="D664" s="264"/>
      <c r="E664" s="286"/>
      <c r="F664" s="264"/>
      <c r="G664" s="286"/>
      <c r="H664" s="310"/>
      <c r="I664" s="310"/>
      <c r="J664"/>
      <c r="K664" s="293"/>
      <c r="L664" s="311"/>
      <c r="M664" s="312"/>
    </row>
    <row r="665" spans="1:13" s="313" customFormat="1" ht="18" customHeight="1" hidden="1">
      <c r="A665" s="266" t="s">
        <v>821</v>
      </c>
      <c r="B665" s="264"/>
      <c r="C665" s="264"/>
      <c r="D665" s="264"/>
      <c r="E665" s="286"/>
      <c r="F665" s="264"/>
      <c r="G665" s="286"/>
      <c r="H665" s="310"/>
      <c r="I665" s="310"/>
      <c r="J665"/>
      <c r="K665" s="293"/>
      <c r="L665" s="311"/>
      <c r="M665" s="312"/>
    </row>
    <row r="666" spans="1:13" s="313" customFormat="1" ht="18" customHeight="1" hidden="1">
      <c r="A666" s="266"/>
      <c r="B666" s="264"/>
      <c r="C666" s="264"/>
      <c r="D666" s="264"/>
      <c r="E666" s="286"/>
      <c r="F666" s="264"/>
      <c r="G666" s="286" t="s">
        <v>822</v>
      </c>
      <c r="H666" s="310"/>
      <c r="I666" s="310"/>
      <c r="J666"/>
      <c r="K666" s="293"/>
      <c r="L666" s="311"/>
      <c r="M666" s="312"/>
    </row>
    <row r="667" spans="1:12" s="151" customFormat="1" ht="22.5" customHeight="1">
      <c r="A667" s="148" t="s">
        <v>823</v>
      </c>
      <c r="B667" s="148"/>
      <c r="C667" s="148"/>
      <c r="E667" s="148"/>
      <c r="F667" s="148"/>
      <c r="G667" s="319"/>
      <c r="H667" s="148" t="s">
        <v>824</v>
      </c>
      <c r="I667" s="320"/>
      <c r="J667" s="317"/>
      <c r="K667" s="148" t="s">
        <v>825</v>
      </c>
      <c r="L667" s="250"/>
    </row>
    <row r="668" spans="1:12" s="151" customFormat="1" ht="18.75" customHeight="1">
      <c r="A668" s="148"/>
      <c r="B668" s="148"/>
      <c r="C668" s="148"/>
      <c r="D668" s="321"/>
      <c r="E668" s="148"/>
      <c r="F668" s="148"/>
      <c r="G668" s="148"/>
      <c r="H668" s="322"/>
      <c r="I668" s="323"/>
      <c r="J668"/>
      <c r="K668" s="150"/>
      <c r="L668" s="148"/>
    </row>
    <row r="669" spans="1:12" ht="21" customHeight="1">
      <c r="A669" s="5"/>
      <c r="B669" s="5"/>
      <c r="C669" s="5"/>
      <c r="D669" s="5"/>
      <c r="E669" s="5"/>
      <c r="F669" s="5"/>
      <c r="G669" s="5"/>
      <c r="H669" s="89"/>
      <c r="I669" s="89"/>
      <c r="J669" s="159"/>
      <c r="L669" s="5"/>
    </row>
    <row r="670" spans="1:12" s="151" customFormat="1" ht="18.75" customHeight="1">
      <c r="A670" s="148"/>
      <c r="B670" s="148"/>
      <c r="C670" s="148"/>
      <c r="D670" s="173"/>
      <c r="E670" s="147"/>
      <c r="F670" s="148"/>
      <c r="G670" s="148"/>
      <c r="H670" s="324"/>
      <c r="I670" s="324"/>
      <c r="J670"/>
      <c r="K670" s="150"/>
      <c r="L670" s="148"/>
    </row>
    <row r="671" spans="1:12" ht="15.75" customHeight="1">
      <c r="A671" s="5" t="s">
        <v>826</v>
      </c>
      <c r="B671" s="5"/>
      <c r="C671" s="5"/>
      <c r="D671" s="5"/>
      <c r="E671" s="5"/>
      <c r="F671" s="5"/>
      <c r="G671" s="5"/>
      <c r="H671" s="89"/>
      <c r="I671" s="89"/>
      <c r="J671" s="159"/>
      <c r="L671" s="5"/>
    </row>
    <row r="672" spans="1:12" ht="15.75" customHeight="1">
      <c r="A672" s="5" t="s">
        <v>827</v>
      </c>
      <c r="B672" s="5"/>
      <c r="C672" s="5"/>
      <c r="D672" s="5"/>
      <c r="E672" s="5"/>
      <c r="F672" s="5"/>
      <c r="G672" s="5"/>
      <c r="H672" s="89"/>
      <c r="I672" s="89"/>
      <c r="J672" s="159"/>
      <c r="L672" s="5"/>
    </row>
    <row r="673" spans="1:12" ht="15.75" customHeight="1">
      <c r="A673" s="5"/>
      <c r="B673" s="5"/>
      <c r="C673" s="5"/>
      <c r="D673" s="5"/>
      <c r="E673" s="5"/>
      <c r="F673" s="5"/>
      <c r="G673" s="5"/>
      <c r="H673" s="89"/>
      <c r="I673" s="89"/>
      <c r="J673" s="159"/>
      <c r="L673" s="5"/>
    </row>
    <row r="674" spans="1:12" ht="15.75" customHeight="1">
      <c r="A674" s="5"/>
      <c r="B674" s="5"/>
      <c r="C674" s="5"/>
      <c r="D674" s="5"/>
      <c r="E674" s="5"/>
      <c r="F674" s="5"/>
      <c r="G674" s="5"/>
      <c r="H674" s="89"/>
      <c r="I674" s="89"/>
      <c r="J674" s="159"/>
      <c r="L674" s="5"/>
    </row>
    <row r="675" spans="1:12" ht="15.75" customHeight="1">
      <c r="A675" s="5"/>
      <c r="B675" s="5"/>
      <c r="C675" s="5"/>
      <c r="D675" s="5"/>
      <c r="E675" s="5"/>
      <c r="F675" s="5"/>
      <c r="G675" s="5"/>
      <c r="H675" s="89"/>
      <c r="I675" s="89"/>
      <c r="J675" s="159"/>
      <c r="L675" s="5"/>
    </row>
    <row r="676" spans="1:12" ht="15.75" customHeight="1">
      <c r="A676" s="5"/>
      <c r="B676" s="5"/>
      <c r="C676" s="5"/>
      <c r="D676" s="5"/>
      <c r="E676" s="5"/>
      <c r="F676" s="5"/>
      <c r="G676" s="5"/>
      <c r="H676" s="89"/>
      <c r="I676" s="89"/>
      <c r="J676" s="159"/>
      <c r="L676" s="5"/>
    </row>
    <row r="677" spans="1:12" ht="15.75" customHeight="1">
      <c r="A677" s="5"/>
      <c r="B677" s="5"/>
      <c r="C677" s="5"/>
      <c r="D677" s="5"/>
      <c r="E677" s="5"/>
      <c r="F677" s="5"/>
      <c r="G677" s="5"/>
      <c r="H677" s="89"/>
      <c r="I677" s="89"/>
      <c r="J677" s="159"/>
      <c r="L677" s="5"/>
    </row>
    <row r="678" spans="1:12" ht="15.75" customHeight="1">
      <c r="A678" s="5"/>
      <c r="B678" s="5"/>
      <c r="C678" s="5"/>
      <c r="D678" s="5"/>
      <c r="E678" s="5"/>
      <c r="F678" s="5"/>
      <c r="G678" s="5"/>
      <c r="H678" s="89"/>
      <c r="I678" s="89"/>
      <c r="J678" s="159"/>
      <c r="L678" s="5"/>
    </row>
    <row r="679" spans="1:12" ht="15.75" customHeight="1">
      <c r="A679" s="5"/>
      <c r="B679" s="5"/>
      <c r="C679" s="5"/>
      <c r="D679" s="5"/>
      <c r="E679" s="5"/>
      <c r="F679" s="5"/>
      <c r="G679" s="5"/>
      <c r="H679" s="89"/>
      <c r="I679" s="89"/>
      <c r="J679" s="159"/>
      <c r="L679" s="5"/>
    </row>
    <row r="680" spans="1:12" ht="15.75" customHeight="1">
      <c r="A680" s="5"/>
      <c r="B680" s="5"/>
      <c r="C680" s="5"/>
      <c r="D680" s="5"/>
      <c r="E680" s="5"/>
      <c r="F680" s="5"/>
      <c r="G680" s="5"/>
      <c r="H680" s="89"/>
      <c r="I680" s="89"/>
      <c r="J680" s="159"/>
      <c r="L680" s="5"/>
    </row>
    <row r="681" spans="1:12" ht="15.75" customHeight="1">
      <c r="A681" s="5"/>
      <c r="B681" s="5"/>
      <c r="C681" s="5"/>
      <c r="D681" s="5"/>
      <c r="E681" s="5"/>
      <c r="F681" s="5"/>
      <c r="G681" s="5"/>
      <c r="H681" s="89"/>
      <c r="I681" s="89"/>
      <c r="J681" s="159"/>
      <c r="L681" s="5"/>
    </row>
    <row r="682" spans="1:12" ht="15.75" customHeight="1">
      <c r="A682" s="5"/>
      <c r="B682" s="5"/>
      <c r="C682" s="5"/>
      <c r="D682" s="5"/>
      <c r="E682" s="5"/>
      <c r="F682" s="5"/>
      <c r="G682" s="5"/>
      <c r="H682" s="89"/>
      <c r="I682" s="89"/>
      <c r="J682" s="159"/>
      <c r="L682" s="5"/>
    </row>
    <row r="683" spans="1:12" ht="15.75" customHeight="1">
      <c r="A683" s="5"/>
      <c r="B683" s="5"/>
      <c r="C683" s="5"/>
      <c r="D683" s="5"/>
      <c r="E683" s="5"/>
      <c r="F683" s="5"/>
      <c r="G683" s="5"/>
      <c r="H683" s="89"/>
      <c r="I683" s="89"/>
      <c r="J683" s="159"/>
      <c r="L683" s="5"/>
    </row>
    <row r="684" spans="1:12" ht="15.75" customHeight="1">
      <c r="A684" s="5"/>
      <c r="B684" s="5"/>
      <c r="C684" s="5"/>
      <c r="D684" s="5"/>
      <c r="E684" s="5"/>
      <c r="F684" s="5"/>
      <c r="G684" s="5"/>
      <c r="H684" s="89"/>
      <c r="I684" s="89"/>
      <c r="J684" s="159"/>
      <c r="L684" s="5"/>
    </row>
    <row r="685" spans="1:12" ht="15.75" customHeight="1">
      <c r="A685" s="5"/>
      <c r="B685" s="5"/>
      <c r="C685" s="5"/>
      <c r="D685" s="5"/>
      <c r="E685" s="5"/>
      <c r="F685" s="5"/>
      <c r="G685" s="5"/>
      <c r="H685" s="89"/>
      <c r="I685" s="89"/>
      <c r="J685" s="159"/>
      <c r="L685" s="5"/>
    </row>
    <row r="686" spans="1:12" ht="15.75" customHeight="1">
      <c r="A686" s="5"/>
      <c r="B686" s="5"/>
      <c r="C686" s="5"/>
      <c r="D686" s="5"/>
      <c r="E686" s="5"/>
      <c r="F686" s="5"/>
      <c r="G686" s="5"/>
      <c r="H686" s="89"/>
      <c r="I686" s="89"/>
      <c r="J686" s="159"/>
      <c r="L686" s="5"/>
    </row>
    <row r="687" spans="1:12" ht="15.75" customHeight="1">
      <c r="A687" s="5"/>
      <c r="B687" s="5"/>
      <c r="C687" s="5"/>
      <c r="D687" s="5"/>
      <c r="E687" s="5"/>
      <c r="F687" s="5"/>
      <c r="G687" s="5"/>
      <c r="H687" s="89"/>
      <c r="I687" s="89"/>
      <c r="J687" s="159"/>
      <c r="L687" s="5"/>
    </row>
    <row r="688" spans="1:12" ht="15.75" customHeight="1">
      <c r="A688" s="5"/>
      <c r="B688" s="5"/>
      <c r="C688" s="5"/>
      <c r="D688" s="5"/>
      <c r="E688" s="5"/>
      <c r="F688" s="5"/>
      <c r="G688" s="5"/>
      <c r="H688" s="89"/>
      <c r="I688" s="89"/>
      <c r="J688" s="159"/>
      <c r="L688" s="5"/>
    </row>
    <row r="689" spans="1:12" ht="15.75" customHeight="1">
      <c r="A689" s="5"/>
      <c r="B689" s="5"/>
      <c r="C689" s="5"/>
      <c r="D689" s="5"/>
      <c r="E689" s="5"/>
      <c r="F689" s="5"/>
      <c r="G689" s="5"/>
      <c r="H689" s="89"/>
      <c r="I689" s="89"/>
      <c r="J689" s="159"/>
      <c r="L689" s="5"/>
    </row>
    <row r="690" spans="1:12" ht="15.75" customHeight="1">
      <c r="A690" s="5"/>
      <c r="B690" s="5"/>
      <c r="C690" s="5"/>
      <c r="D690" s="5"/>
      <c r="E690" s="5"/>
      <c r="F690" s="5"/>
      <c r="G690" s="5"/>
      <c r="H690" s="89"/>
      <c r="I690" s="89"/>
      <c r="J690" s="159"/>
      <c r="L690" s="5"/>
    </row>
    <row r="691" spans="1:12" ht="15.75" customHeight="1">
      <c r="A691" s="5"/>
      <c r="B691" s="5"/>
      <c r="C691" s="5"/>
      <c r="D691" s="5"/>
      <c r="E691" s="5"/>
      <c r="F691" s="5"/>
      <c r="G691" s="5"/>
      <c r="H691" s="89"/>
      <c r="I691" s="89"/>
      <c r="J691" s="159"/>
      <c r="L691" s="5"/>
    </row>
    <row r="692" spans="1:12" ht="15.75" customHeight="1">
      <c r="A692" s="5"/>
      <c r="B692" s="5"/>
      <c r="C692" s="5"/>
      <c r="D692" s="5"/>
      <c r="E692" s="5"/>
      <c r="F692" s="5"/>
      <c r="G692" s="5"/>
      <c r="H692" s="89"/>
      <c r="I692" s="89"/>
      <c r="J692" s="159"/>
      <c r="L692" s="5"/>
    </row>
    <row r="693" spans="1:12" ht="15.75" customHeight="1">
      <c r="A693" s="5"/>
      <c r="B693" s="5"/>
      <c r="C693" s="5"/>
      <c r="D693" s="5"/>
      <c r="E693" s="5"/>
      <c r="F693" s="5"/>
      <c r="G693" s="5"/>
      <c r="H693" s="89"/>
      <c r="I693" s="89"/>
      <c r="J693" s="159"/>
      <c r="L693" s="5"/>
    </row>
    <row r="694" spans="1:12" ht="15.75" customHeight="1">
      <c r="A694" s="5"/>
      <c r="B694" s="5"/>
      <c r="C694" s="5"/>
      <c r="D694" s="5"/>
      <c r="E694" s="5"/>
      <c r="F694" s="5"/>
      <c r="G694" s="5"/>
      <c r="H694" s="89"/>
      <c r="I694" s="89"/>
      <c r="J694" s="159"/>
      <c r="L694" s="5"/>
    </row>
    <row r="695" spans="1:12" ht="15.75" customHeight="1">
      <c r="A695" s="5"/>
      <c r="B695" s="5"/>
      <c r="C695" s="5"/>
      <c r="D695" s="5"/>
      <c r="E695" s="5"/>
      <c r="F695" s="5"/>
      <c r="G695" s="5"/>
      <c r="H695" s="89"/>
      <c r="I695" s="89"/>
      <c r="J695" s="159"/>
      <c r="L695" s="5"/>
    </row>
    <row r="696" spans="1:12" ht="15.75" customHeight="1">
      <c r="A696" s="5"/>
      <c r="B696" s="5"/>
      <c r="C696" s="5"/>
      <c r="D696" s="5"/>
      <c r="E696" s="5"/>
      <c r="F696" s="5"/>
      <c r="G696" s="5"/>
      <c r="H696" s="89"/>
      <c r="I696" s="89"/>
      <c r="J696" s="159"/>
      <c r="L696" s="5"/>
    </row>
    <row r="697" spans="1:12" ht="15.75" customHeight="1">
      <c r="A697" s="5"/>
      <c r="B697" s="5"/>
      <c r="C697" s="5"/>
      <c r="D697" s="5"/>
      <c r="E697" s="5"/>
      <c r="F697" s="5"/>
      <c r="G697" s="5"/>
      <c r="H697" s="89"/>
      <c r="I697" s="89"/>
      <c r="J697" s="159"/>
      <c r="L697" s="5"/>
    </row>
    <row r="698" spans="1:12" ht="15.75" customHeight="1">
      <c r="A698" s="5"/>
      <c r="B698" s="5"/>
      <c r="C698" s="5"/>
      <c r="D698" s="5"/>
      <c r="E698" s="5"/>
      <c r="F698" s="5"/>
      <c r="G698" s="5"/>
      <c r="H698" s="89"/>
      <c r="I698" s="89"/>
      <c r="J698" s="159"/>
      <c r="L698" s="5"/>
    </row>
    <row r="699" spans="1:12" ht="15.75" customHeight="1">
      <c r="A699" s="5"/>
      <c r="B699" s="5"/>
      <c r="C699" s="5"/>
      <c r="D699" s="5"/>
      <c r="E699" s="5"/>
      <c r="F699" s="5"/>
      <c r="G699" s="5"/>
      <c r="H699" s="89"/>
      <c r="I699" s="89"/>
      <c r="J699" s="159"/>
      <c r="L699" s="5"/>
    </row>
    <row r="700" spans="1:12" ht="15.75" customHeight="1">
      <c r="A700" s="5"/>
      <c r="B700" s="5"/>
      <c r="C700" s="5"/>
      <c r="D700" s="5"/>
      <c r="E700" s="5"/>
      <c r="F700" s="5"/>
      <c r="G700" s="5"/>
      <c r="H700" s="89"/>
      <c r="I700" s="89"/>
      <c r="J700" s="159"/>
      <c r="L700" s="5"/>
    </row>
    <row r="701" spans="1:12" ht="15.75" customHeight="1">
      <c r="A701" s="5"/>
      <c r="B701" s="5"/>
      <c r="C701" s="5"/>
      <c r="D701" s="5"/>
      <c r="E701" s="5"/>
      <c r="F701" s="5"/>
      <c r="G701" s="5"/>
      <c r="H701" s="89"/>
      <c r="I701" s="89"/>
      <c r="J701" s="159"/>
      <c r="L701" s="5"/>
    </row>
    <row r="702" spans="1:12" ht="15.75" customHeight="1">
      <c r="A702" s="5"/>
      <c r="B702" s="5"/>
      <c r="C702" s="5"/>
      <c r="D702" s="5"/>
      <c r="E702" s="5"/>
      <c r="F702" s="5"/>
      <c r="G702" s="5"/>
      <c r="H702" s="89"/>
      <c r="I702" s="89"/>
      <c r="J702" s="159"/>
      <c r="L702" s="5"/>
    </row>
    <row r="703" spans="1:12" ht="15.75" customHeight="1">
      <c r="A703" s="5"/>
      <c r="B703" s="5"/>
      <c r="C703" s="5"/>
      <c r="D703" s="5"/>
      <c r="E703" s="5"/>
      <c r="F703" s="5"/>
      <c r="G703" s="5"/>
      <c r="H703" s="89"/>
      <c r="I703" s="89"/>
      <c r="J703" s="159"/>
      <c r="L703" s="5"/>
    </row>
    <row r="704" spans="1:12" ht="15.75" customHeight="1">
      <c r="A704" s="5"/>
      <c r="B704" s="5"/>
      <c r="C704" s="5"/>
      <c r="D704" s="5"/>
      <c r="E704" s="5"/>
      <c r="F704" s="5"/>
      <c r="G704" s="5"/>
      <c r="H704" s="89"/>
      <c r="I704" s="89"/>
      <c r="J704" s="159"/>
      <c r="L704" s="5"/>
    </row>
    <row r="705" spans="1:12" ht="15.75" customHeight="1">
      <c r="A705" s="5"/>
      <c r="B705" s="5"/>
      <c r="C705" s="5"/>
      <c r="D705" s="5"/>
      <c r="E705" s="5"/>
      <c r="F705" s="5"/>
      <c r="G705" s="5"/>
      <c r="H705" s="89"/>
      <c r="I705" s="89"/>
      <c r="J705" s="159"/>
      <c r="L705" s="5"/>
    </row>
    <row r="706" spans="1:12" ht="15.75" customHeight="1">
      <c r="A706" s="5"/>
      <c r="B706" s="5"/>
      <c r="C706" s="5"/>
      <c r="D706" s="5"/>
      <c r="E706" s="5"/>
      <c r="F706" s="5"/>
      <c r="G706" s="5"/>
      <c r="H706" s="89"/>
      <c r="I706" s="89"/>
      <c r="J706" s="159"/>
      <c r="L706" s="5"/>
    </row>
    <row r="707" spans="1:12" ht="15.75" customHeight="1">
      <c r="A707" s="5"/>
      <c r="B707" s="5"/>
      <c r="C707" s="5"/>
      <c r="D707" s="5"/>
      <c r="E707" s="5"/>
      <c r="F707" s="5"/>
      <c r="G707" s="5"/>
      <c r="H707" s="89"/>
      <c r="I707" s="89"/>
      <c r="J707" s="159"/>
      <c r="L707" s="5"/>
    </row>
    <row r="708" spans="1:12" ht="15.75" customHeight="1">
      <c r="A708" s="5"/>
      <c r="B708" s="5"/>
      <c r="C708" s="5"/>
      <c r="D708" s="5"/>
      <c r="E708" s="5"/>
      <c r="F708" s="5"/>
      <c r="G708" s="5"/>
      <c r="H708" s="89"/>
      <c r="I708" s="89"/>
      <c r="J708" s="159"/>
      <c r="L708" s="5"/>
    </row>
    <row r="709" spans="1:12" ht="15.75" customHeight="1">
      <c r="A709" s="5"/>
      <c r="B709" s="5"/>
      <c r="C709" s="5"/>
      <c r="D709" s="5"/>
      <c r="E709" s="5"/>
      <c r="F709" s="5"/>
      <c r="G709" s="5"/>
      <c r="H709" s="89"/>
      <c r="I709" s="89"/>
      <c r="J709" s="159"/>
      <c r="L709" s="5"/>
    </row>
    <row r="710" spans="1:12" ht="15.75" customHeight="1">
      <c r="A710" s="5"/>
      <c r="B710" s="5"/>
      <c r="C710" s="5"/>
      <c r="D710" s="5"/>
      <c r="E710" s="5"/>
      <c r="F710" s="5"/>
      <c r="G710" s="5"/>
      <c r="H710" s="89"/>
      <c r="I710" s="89"/>
      <c r="J710" s="159"/>
      <c r="L710" s="5"/>
    </row>
    <row r="711" spans="1:12" ht="15.75" customHeight="1">
      <c r="A711" s="5"/>
      <c r="B711" s="5"/>
      <c r="C711" s="5"/>
      <c r="D711" s="5"/>
      <c r="E711" s="5"/>
      <c r="F711" s="5"/>
      <c r="G711" s="5"/>
      <c r="H711" s="89"/>
      <c r="I711" s="89"/>
      <c r="J711" s="159"/>
      <c r="L711" s="5"/>
    </row>
    <row r="712" spans="1:12" ht="15.75" customHeight="1">
      <c r="A712" s="5"/>
      <c r="B712" s="5"/>
      <c r="C712" s="5"/>
      <c r="D712" s="5"/>
      <c r="E712" s="5"/>
      <c r="F712" s="5"/>
      <c r="G712" s="5"/>
      <c r="H712" s="89"/>
      <c r="I712" s="89"/>
      <c r="J712" s="159"/>
      <c r="L712" s="5"/>
    </row>
    <row r="713" spans="1:12" ht="15.75" customHeight="1">
      <c r="A713" s="5"/>
      <c r="B713" s="5"/>
      <c r="C713" s="5"/>
      <c r="D713" s="5"/>
      <c r="E713" s="5"/>
      <c r="F713" s="5"/>
      <c r="G713" s="5"/>
      <c r="H713" s="89"/>
      <c r="I713" s="89"/>
      <c r="J713" s="159"/>
      <c r="L713" s="5"/>
    </row>
    <row r="714" spans="1:12" ht="15.75" customHeight="1">
      <c r="A714" s="5"/>
      <c r="B714" s="5"/>
      <c r="C714" s="5"/>
      <c r="D714" s="5"/>
      <c r="E714" s="5"/>
      <c r="F714" s="5"/>
      <c r="G714" s="5"/>
      <c r="H714" s="89"/>
      <c r="I714" s="89"/>
      <c r="J714" s="159"/>
      <c r="L714" s="5"/>
    </row>
    <row r="715" spans="1:12" ht="15.75" customHeight="1">
      <c r="A715" s="5"/>
      <c r="B715" s="5"/>
      <c r="C715" s="5"/>
      <c r="D715" s="5"/>
      <c r="E715" s="5"/>
      <c r="F715" s="5"/>
      <c r="G715" s="5"/>
      <c r="H715" s="89"/>
      <c r="I715" s="89"/>
      <c r="J715" s="159"/>
      <c r="L715" s="5"/>
    </row>
    <row r="716" spans="1:12" ht="15.75" customHeight="1">
      <c r="A716" s="5"/>
      <c r="B716" s="5"/>
      <c r="C716" s="5"/>
      <c r="D716" s="5"/>
      <c r="E716" s="5"/>
      <c r="F716" s="5"/>
      <c r="G716" s="5"/>
      <c r="H716" s="89"/>
      <c r="I716" s="89"/>
      <c r="J716" s="159"/>
      <c r="L716" s="5"/>
    </row>
    <row r="717" spans="1:12" ht="15.75" customHeight="1">
      <c r="A717" s="5"/>
      <c r="B717" s="5"/>
      <c r="C717" s="5"/>
      <c r="D717" s="5"/>
      <c r="E717" s="5"/>
      <c r="F717" s="5"/>
      <c r="G717" s="5"/>
      <c r="H717" s="89"/>
      <c r="I717" s="89"/>
      <c r="J717" s="159"/>
      <c r="L717" s="5"/>
    </row>
    <row r="718" spans="1:12" ht="15.75" customHeight="1">
      <c r="A718" s="5"/>
      <c r="B718" s="5"/>
      <c r="C718" s="5"/>
      <c r="D718" s="5"/>
      <c r="E718" s="5"/>
      <c r="F718" s="5"/>
      <c r="G718" s="5"/>
      <c r="H718" s="89"/>
      <c r="I718" s="89"/>
      <c r="J718" s="159"/>
      <c r="L718" s="5"/>
    </row>
    <row r="719" spans="1:12" ht="15.75" customHeight="1">
      <c r="A719" s="5"/>
      <c r="B719" s="5"/>
      <c r="C719" s="5"/>
      <c r="D719" s="5"/>
      <c r="E719" s="5"/>
      <c r="F719" s="5"/>
      <c r="G719" s="5"/>
      <c r="H719" s="89"/>
      <c r="I719" s="89"/>
      <c r="J719" s="159"/>
      <c r="L719" s="5"/>
    </row>
    <row r="720" spans="1:12" ht="15.75" customHeight="1">
      <c r="A720" s="5"/>
      <c r="B720" s="5"/>
      <c r="C720" s="5"/>
      <c r="D720" s="5"/>
      <c r="E720" s="5"/>
      <c r="F720" s="5"/>
      <c r="G720" s="5"/>
      <c r="H720" s="89"/>
      <c r="I720" s="89"/>
      <c r="J720" s="159"/>
      <c r="L720" s="5"/>
    </row>
    <row r="721" spans="1:12" ht="15.75" customHeight="1">
      <c r="A721" s="5"/>
      <c r="B721" s="5"/>
      <c r="C721" s="5"/>
      <c r="D721" s="5"/>
      <c r="E721" s="5"/>
      <c r="F721" s="5"/>
      <c r="G721" s="5"/>
      <c r="H721" s="89"/>
      <c r="I721" s="89"/>
      <c r="J721" s="159"/>
      <c r="L721" s="5"/>
    </row>
    <row r="722" spans="1:12" ht="15.75" customHeight="1">
      <c r="A722" s="5"/>
      <c r="B722" s="5"/>
      <c r="C722" s="5"/>
      <c r="D722" s="5"/>
      <c r="E722" s="5"/>
      <c r="F722" s="5"/>
      <c r="G722" s="5"/>
      <c r="H722" s="89"/>
      <c r="I722" s="89"/>
      <c r="J722" s="159"/>
      <c r="L722" s="5"/>
    </row>
    <row r="723" spans="1:12" ht="15.75" customHeight="1">
      <c r="A723" s="5"/>
      <c r="B723" s="5"/>
      <c r="C723" s="5"/>
      <c r="D723" s="5"/>
      <c r="E723" s="5"/>
      <c r="F723" s="5"/>
      <c r="G723" s="5"/>
      <c r="H723" s="89"/>
      <c r="I723" s="89"/>
      <c r="J723" s="159"/>
      <c r="L723" s="5"/>
    </row>
    <row r="724" spans="1:12" ht="15.75" customHeight="1">
      <c r="A724" s="5"/>
      <c r="B724" s="5"/>
      <c r="C724" s="5"/>
      <c r="D724" s="5"/>
      <c r="E724" s="5"/>
      <c r="F724" s="5"/>
      <c r="G724" s="5"/>
      <c r="H724" s="89"/>
      <c r="I724" s="89"/>
      <c r="J724" s="159"/>
      <c r="L724" s="5"/>
    </row>
    <row r="725" spans="1:12" ht="15.75" customHeight="1">
      <c r="A725" s="5"/>
      <c r="B725" s="5"/>
      <c r="C725" s="5"/>
      <c r="D725" s="5"/>
      <c r="E725" s="5"/>
      <c r="F725" s="5"/>
      <c r="G725" s="5"/>
      <c r="H725" s="89"/>
      <c r="I725" s="89"/>
      <c r="J725" s="159"/>
      <c r="L725" s="5"/>
    </row>
    <row r="726" spans="1:12" ht="15.75" customHeight="1">
      <c r="A726" s="5"/>
      <c r="B726" s="5"/>
      <c r="C726" s="5"/>
      <c r="D726" s="5"/>
      <c r="E726" s="5"/>
      <c r="F726" s="5"/>
      <c r="G726" s="5"/>
      <c r="H726" s="89"/>
      <c r="I726" s="89"/>
      <c r="J726" s="159"/>
      <c r="L726" s="5"/>
    </row>
    <row r="727" spans="1:12" ht="15.75" customHeight="1">
      <c r="A727" s="5"/>
      <c r="B727" s="5"/>
      <c r="C727" s="5"/>
      <c r="D727" s="5"/>
      <c r="E727" s="5"/>
      <c r="F727" s="5"/>
      <c r="G727" s="5"/>
      <c r="H727" s="89"/>
      <c r="I727" s="89"/>
      <c r="J727" s="159"/>
      <c r="L727" s="5"/>
    </row>
    <row r="728" spans="1:12" ht="15.75" customHeight="1">
      <c r="A728" s="5"/>
      <c r="B728" s="5"/>
      <c r="C728" s="5"/>
      <c r="D728" s="5"/>
      <c r="E728" s="5"/>
      <c r="F728" s="5"/>
      <c r="G728" s="5"/>
      <c r="H728" s="89"/>
      <c r="I728" s="89"/>
      <c r="J728" s="159"/>
      <c r="L728" s="5"/>
    </row>
    <row r="729" spans="1:12" ht="15.75" customHeight="1">
      <c r="A729" s="5"/>
      <c r="B729" s="5"/>
      <c r="C729" s="5"/>
      <c r="D729" s="5"/>
      <c r="E729" s="5"/>
      <c r="F729" s="5"/>
      <c r="G729" s="5"/>
      <c r="H729" s="89"/>
      <c r="I729" s="89"/>
      <c r="J729" s="159"/>
      <c r="L729" s="5"/>
    </row>
    <row r="730" spans="1:12" ht="15.75" customHeight="1">
      <c r="A730" s="5"/>
      <c r="B730" s="5"/>
      <c r="C730" s="5"/>
      <c r="D730" s="5"/>
      <c r="E730" s="5"/>
      <c r="F730" s="5"/>
      <c r="G730" s="5"/>
      <c r="H730" s="89"/>
      <c r="I730" s="89"/>
      <c r="J730" s="159"/>
      <c r="L730" s="5"/>
    </row>
    <row r="731" spans="1:12" ht="15.75" customHeight="1">
      <c r="A731" s="5"/>
      <c r="B731" s="5"/>
      <c r="C731" s="5"/>
      <c r="D731" s="5"/>
      <c r="E731" s="5"/>
      <c r="F731" s="5"/>
      <c r="G731" s="5"/>
      <c r="H731" s="89"/>
      <c r="I731" s="89"/>
      <c r="J731" s="159"/>
      <c r="L731" s="5"/>
    </row>
    <row r="732" spans="1:12" ht="15.75" customHeight="1">
      <c r="A732" s="5"/>
      <c r="B732" s="5"/>
      <c r="C732" s="5"/>
      <c r="D732" s="5"/>
      <c r="E732" s="5"/>
      <c r="F732" s="5"/>
      <c r="G732" s="5"/>
      <c r="H732" s="89"/>
      <c r="I732" s="89"/>
      <c r="J732" s="159"/>
      <c r="L732" s="5"/>
    </row>
    <row r="733" spans="1:12" ht="15.75" customHeight="1">
      <c r="A733" s="5"/>
      <c r="B733" s="5"/>
      <c r="C733" s="5"/>
      <c r="D733" s="5"/>
      <c r="E733" s="5"/>
      <c r="F733" s="5"/>
      <c r="G733" s="5"/>
      <c r="H733" s="89"/>
      <c r="I733" s="89"/>
      <c r="J733" s="159"/>
      <c r="L733" s="5"/>
    </row>
    <row r="734" spans="1:12" ht="15.75" customHeight="1">
      <c r="A734" s="5"/>
      <c r="B734" s="5"/>
      <c r="C734" s="5"/>
      <c r="D734" s="5"/>
      <c r="E734" s="5"/>
      <c r="F734" s="5"/>
      <c r="G734" s="5"/>
      <c r="H734" s="89"/>
      <c r="I734" s="89"/>
      <c r="J734" s="159"/>
      <c r="L734" s="5"/>
    </row>
    <row r="735" spans="1:12" ht="15.75" customHeight="1">
      <c r="A735" s="5"/>
      <c r="B735" s="5"/>
      <c r="C735" s="5"/>
      <c r="D735" s="5"/>
      <c r="E735" s="5"/>
      <c r="F735" s="5"/>
      <c r="G735" s="5"/>
      <c r="H735" s="89"/>
      <c r="I735" s="89"/>
      <c r="J735" s="159"/>
      <c r="L735" s="5"/>
    </row>
    <row r="736" spans="1:12" ht="15.75" customHeight="1">
      <c r="A736" s="5"/>
      <c r="B736" s="5"/>
      <c r="C736" s="5"/>
      <c r="D736" s="5"/>
      <c r="E736" s="5"/>
      <c r="F736" s="5"/>
      <c r="G736" s="5"/>
      <c r="H736" s="89"/>
      <c r="I736" s="89"/>
      <c r="J736" s="159"/>
      <c r="L736" s="5"/>
    </row>
    <row r="737" spans="1:12" ht="15.75" customHeight="1">
      <c r="A737" s="5"/>
      <c r="B737" s="5"/>
      <c r="C737" s="5"/>
      <c r="D737" s="5"/>
      <c r="E737" s="5"/>
      <c r="F737" s="5"/>
      <c r="G737" s="5"/>
      <c r="H737" s="89"/>
      <c r="I737" s="89"/>
      <c r="J737" s="159"/>
      <c r="L737" s="5"/>
    </row>
    <row r="738" spans="1:12" ht="15.75" customHeight="1">
      <c r="A738" s="5"/>
      <c r="B738" s="5"/>
      <c r="C738" s="5"/>
      <c r="D738" s="5"/>
      <c r="E738" s="5"/>
      <c r="F738" s="5"/>
      <c r="G738" s="5"/>
      <c r="H738" s="89"/>
      <c r="I738" s="89"/>
      <c r="J738" s="159"/>
      <c r="L738" s="5"/>
    </row>
    <row r="739" spans="1:12" ht="15.75" customHeight="1">
      <c r="A739" s="5"/>
      <c r="B739" s="5"/>
      <c r="C739" s="5"/>
      <c r="D739" s="5"/>
      <c r="E739" s="5"/>
      <c r="F739" s="5"/>
      <c r="G739" s="5"/>
      <c r="H739" s="89"/>
      <c r="I739" s="89"/>
      <c r="J739" s="159"/>
      <c r="L739" s="5"/>
    </row>
    <row r="740" spans="1:12" ht="15.75" customHeight="1">
      <c r="A740" s="5"/>
      <c r="B740" s="5"/>
      <c r="C740" s="5"/>
      <c r="D740" s="5"/>
      <c r="E740" s="5"/>
      <c r="F740" s="5"/>
      <c r="G740" s="5"/>
      <c r="H740" s="89"/>
      <c r="I740" s="89"/>
      <c r="J740" s="159"/>
      <c r="L740" s="5"/>
    </row>
    <row r="741" spans="1:12" ht="15.75" customHeight="1">
      <c r="A741" s="5"/>
      <c r="B741" s="5"/>
      <c r="C741" s="5"/>
      <c r="D741" s="5"/>
      <c r="E741" s="5"/>
      <c r="F741" s="5"/>
      <c r="G741" s="5"/>
      <c r="H741" s="89"/>
      <c r="I741" s="89"/>
      <c r="J741" s="159"/>
      <c r="L741" s="5"/>
    </row>
    <row r="742" spans="1:12" ht="15.75" customHeight="1">
      <c r="A742" s="5"/>
      <c r="B742" s="5"/>
      <c r="C742" s="5"/>
      <c r="D742" s="5"/>
      <c r="E742" s="5"/>
      <c r="F742" s="5"/>
      <c r="G742" s="5"/>
      <c r="H742" s="89"/>
      <c r="I742" s="89"/>
      <c r="J742" s="159"/>
      <c r="L742" s="5"/>
    </row>
    <row r="743" spans="1:12" ht="15.75" customHeight="1">
      <c r="A743" s="5"/>
      <c r="B743" s="5"/>
      <c r="C743" s="5"/>
      <c r="D743" s="5"/>
      <c r="E743" s="5"/>
      <c r="F743" s="5"/>
      <c r="G743" s="5"/>
      <c r="H743" s="89"/>
      <c r="I743" s="89"/>
      <c r="J743" s="159"/>
      <c r="L743" s="5"/>
    </row>
    <row r="744" spans="1:12" ht="15.75" customHeight="1">
      <c r="A744" s="5"/>
      <c r="B744" s="5"/>
      <c r="C744" s="5"/>
      <c r="D744" s="5"/>
      <c r="E744" s="5"/>
      <c r="F744" s="5"/>
      <c r="G744" s="5"/>
      <c r="H744" s="89"/>
      <c r="I744" s="89"/>
      <c r="J744" s="159"/>
      <c r="L744" s="5"/>
    </row>
    <row r="745" spans="1:12" ht="15.75" customHeight="1">
      <c r="A745" s="5"/>
      <c r="B745" s="5"/>
      <c r="C745" s="5"/>
      <c r="D745" s="5"/>
      <c r="E745" s="5"/>
      <c r="F745" s="5"/>
      <c r="G745" s="5"/>
      <c r="H745" s="89"/>
      <c r="I745" s="89"/>
      <c r="J745" s="159"/>
      <c r="L745" s="5"/>
    </row>
    <row r="746" spans="1:12" ht="15.75" customHeight="1">
      <c r="A746" s="5"/>
      <c r="B746" s="5"/>
      <c r="C746" s="5"/>
      <c r="D746" s="5"/>
      <c r="E746" s="5"/>
      <c r="F746" s="5"/>
      <c r="G746" s="5"/>
      <c r="H746" s="89"/>
      <c r="I746" s="89"/>
      <c r="J746" s="159"/>
      <c r="L746" s="5"/>
    </row>
    <row r="747" spans="1:12" ht="15.75" customHeight="1">
      <c r="A747" s="5"/>
      <c r="B747" s="5"/>
      <c r="C747" s="5"/>
      <c r="D747" s="5"/>
      <c r="E747" s="5"/>
      <c r="F747" s="5"/>
      <c r="G747" s="5"/>
      <c r="H747" s="89"/>
      <c r="I747" s="89"/>
      <c r="J747" s="159"/>
      <c r="L747" s="5"/>
    </row>
    <row r="748" spans="1:12" ht="15.75" customHeight="1">
      <c r="A748" s="5"/>
      <c r="B748" s="5"/>
      <c r="C748" s="5"/>
      <c r="D748" s="5"/>
      <c r="E748" s="5"/>
      <c r="F748" s="5"/>
      <c r="G748" s="5"/>
      <c r="H748" s="89"/>
      <c r="I748" s="89"/>
      <c r="J748" s="159"/>
      <c r="L748" s="5"/>
    </row>
    <row r="749" spans="1:12" ht="15.75" customHeight="1">
      <c r="A749" s="5"/>
      <c r="B749" s="5"/>
      <c r="C749" s="5"/>
      <c r="D749" s="5"/>
      <c r="E749" s="5"/>
      <c r="F749" s="5"/>
      <c r="G749" s="5"/>
      <c r="H749" s="89"/>
      <c r="I749" s="89"/>
      <c r="J749" s="159"/>
      <c r="L749" s="5"/>
    </row>
    <row r="750" spans="1:12" ht="15.75" customHeight="1">
      <c r="A750" s="5"/>
      <c r="B750" s="5"/>
      <c r="C750" s="5"/>
      <c r="D750" s="5"/>
      <c r="E750" s="5"/>
      <c r="F750" s="5"/>
      <c r="G750" s="5"/>
      <c r="H750" s="89"/>
      <c r="I750" s="89"/>
      <c r="J750" s="159"/>
      <c r="L750" s="5"/>
    </row>
    <row r="751" spans="1:12" ht="15.75" customHeight="1">
      <c r="A751" s="5"/>
      <c r="B751" s="5"/>
      <c r="C751" s="5"/>
      <c r="D751" s="5"/>
      <c r="E751" s="5"/>
      <c r="F751" s="5"/>
      <c r="G751" s="5"/>
      <c r="H751" s="89"/>
      <c r="I751" s="89"/>
      <c r="J751" s="159"/>
      <c r="L751" s="5"/>
    </row>
    <row r="752" spans="1:12" ht="15.75" customHeight="1">
      <c r="A752" s="5"/>
      <c r="B752" s="5"/>
      <c r="C752" s="5"/>
      <c r="D752" s="5"/>
      <c r="E752" s="5"/>
      <c r="F752" s="5"/>
      <c r="G752" s="5"/>
      <c r="H752" s="89"/>
      <c r="I752" s="89"/>
      <c r="J752" s="159"/>
      <c r="L752" s="5"/>
    </row>
    <row r="753" spans="1:12" ht="15.75" customHeight="1">
      <c r="A753" s="5"/>
      <c r="B753" s="5"/>
      <c r="C753" s="5"/>
      <c r="D753" s="5"/>
      <c r="E753" s="5"/>
      <c r="F753" s="5"/>
      <c r="G753" s="5"/>
      <c r="H753" s="89"/>
      <c r="I753" s="89"/>
      <c r="J753" s="159"/>
      <c r="L753" s="5"/>
    </row>
    <row r="754" spans="1:12" ht="15.75" customHeight="1">
      <c r="A754" s="5"/>
      <c r="B754" s="5"/>
      <c r="C754" s="5"/>
      <c r="D754" s="5"/>
      <c r="E754" s="5"/>
      <c r="F754" s="5"/>
      <c r="G754" s="5"/>
      <c r="H754" s="89"/>
      <c r="I754" s="89"/>
      <c r="J754" s="159"/>
      <c r="L754" s="5"/>
    </row>
    <row r="755" spans="1:12" ht="15.75" customHeight="1">
      <c r="A755" s="5"/>
      <c r="B755" s="5"/>
      <c r="C755" s="5"/>
      <c r="D755" s="5"/>
      <c r="E755" s="5"/>
      <c r="F755" s="5"/>
      <c r="G755" s="5"/>
      <c r="H755" s="89"/>
      <c r="I755" s="89"/>
      <c r="J755" s="159"/>
      <c r="L755" s="5"/>
    </row>
    <row r="756" spans="1:12" ht="15.75" customHeight="1">
      <c r="A756" s="5"/>
      <c r="B756" s="5"/>
      <c r="C756" s="5"/>
      <c r="D756" s="5"/>
      <c r="E756" s="5"/>
      <c r="F756" s="5"/>
      <c r="G756" s="5"/>
      <c r="H756" s="89"/>
      <c r="I756" s="89"/>
      <c r="J756" s="159"/>
      <c r="L756" s="5"/>
    </row>
    <row r="757" spans="1:12" ht="15.75" customHeight="1">
      <c r="A757" s="5"/>
      <c r="B757" s="5"/>
      <c r="C757" s="5"/>
      <c r="D757" s="5"/>
      <c r="E757" s="5"/>
      <c r="F757" s="5"/>
      <c r="G757" s="5"/>
      <c r="H757" s="89"/>
      <c r="I757" s="89"/>
      <c r="J757" s="159"/>
      <c r="L757" s="5"/>
    </row>
    <row r="758" spans="1:12" ht="15.75" customHeight="1">
      <c r="A758" s="5"/>
      <c r="B758" s="5"/>
      <c r="C758" s="5"/>
      <c r="D758" s="5"/>
      <c r="E758" s="5"/>
      <c r="F758" s="5"/>
      <c r="G758" s="5"/>
      <c r="H758" s="89"/>
      <c r="I758" s="89"/>
      <c r="J758" s="159"/>
      <c r="L758" s="5"/>
    </row>
    <row r="759" spans="1:12" ht="15.75" customHeight="1">
      <c r="A759" s="5"/>
      <c r="B759" s="5"/>
      <c r="C759" s="5"/>
      <c r="D759" s="5"/>
      <c r="E759" s="5"/>
      <c r="F759" s="5"/>
      <c r="G759" s="5"/>
      <c r="H759" s="89"/>
      <c r="I759" s="89"/>
      <c r="J759" s="159"/>
      <c r="L759" s="5"/>
    </row>
    <row r="760" spans="1:12" ht="15.75" customHeight="1">
      <c r="A760" s="5"/>
      <c r="B760" s="5"/>
      <c r="C760" s="5"/>
      <c r="D760" s="5"/>
      <c r="E760" s="5"/>
      <c r="F760" s="5"/>
      <c r="G760" s="5"/>
      <c r="H760" s="89"/>
      <c r="I760" s="89"/>
      <c r="J760" s="159"/>
      <c r="L760" s="5"/>
    </row>
    <row r="761" spans="1:12" ht="15.75" customHeight="1">
      <c r="A761" s="5"/>
      <c r="B761" s="5"/>
      <c r="C761" s="5"/>
      <c r="D761" s="5"/>
      <c r="E761" s="5"/>
      <c r="F761" s="5"/>
      <c r="G761" s="5"/>
      <c r="H761" s="89"/>
      <c r="I761" s="89"/>
      <c r="J761" s="159"/>
      <c r="L761" s="5"/>
    </row>
    <row r="762" spans="1:12" ht="15.75" customHeight="1">
      <c r="A762" s="5"/>
      <c r="B762" s="5"/>
      <c r="C762" s="5"/>
      <c r="D762" s="5"/>
      <c r="E762" s="5"/>
      <c r="F762" s="5"/>
      <c r="G762" s="5"/>
      <c r="H762" s="89"/>
      <c r="I762" s="89"/>
      <c r="J762" s="159"/>
      <c r="L762" s="5"/>
    </row>
    <row r="763" spans="1:12" ht="15.75" customHeight="1">
      <c r="A763" s="5"/>
      <c r="B763" s="5"/>
      <c r="C763" s="5"/>
      <c r="D763" s="5"/>
      <c r="E763" s="5"/>
      <c r="F763" s="5"/>
      <c r="G763" s="5"/>
      <c r="H763" s="89"/>
      <c r="I763" s="89"/>
      <c r="J763" s="159"/>
      <c r="L763" s="5"/>
    </row>
    <row r="764" spans="1:12" ht="15.75" customHeight="1">
      <c r="A764" s="5"/>
      <c r="B764" s="5"/>
      <c r="C764" s="5"/>
      <c r="D764" s="5"/>
      <c r="E764" s="5"/>
      <c r="F764" s="5"/>
      <c r="G764" s="5"/>
      <c r="H764" s="89"/>
      <c r="I764" s="89"/>
      <c r="J764" s="159"/>
      <c r="L764" s="5"/>
    </row>
    <row r="765" spans="1:12" ht="15.75" customHeight="1">
      <c r="A765" s="5"/>
      <c r="B765" s="5"/>
      <c r="C765" s="5"/>
      <c r="D765" s="5"/>
      <c r="E765" s="5"/>
      <c r="F765" s="5"/>
      <c r="G765" s="5"/>
      <c r="H765" s="89"/>
      <c r="I765" s="89"/>
      <c r="J765" s="159"/>
      <c r="L765" s="5"/>
    </row>
    <row r="766" spans="1:12" ht="15.75" customHeight="1">
      <c r="A766" s="5"/>
      <c r="B766" s="5"/>
      <c r="C766" s="5"/>
      <c r="D766" s="5"/>
      <c r="E766" s="5"/>
      <c r="F766" s="5"/>
      <c r="G766" s="5"/>
      <c r="H766" s="89"/>
      <c r="I766" s="89"/>
      <c r="J766" s="159"/>
      <c r="L766" s="5"/>
    </row>
    <row r="767" spans="1:12" ht="15.75" customHeight="1">
      <c r="A767" s="5"/>
      <c r="B767" s="5"/>
      <c r="C767" s="5"/>
      <c r="D767" s="5"/>
      <c r="E767" s="5"/>
      <c r="F767" s="5"/>
      <c r="G767" s="5"/>
      <c r="H767" s="89"/>
      <c r="I767" s="89"/>
      <c r="J767" s="159"/>
      <c r="L767" s="5"/>
    </row>
    <row r="768" spans="1:12" ht="15.75" customHeight="1">
      <c r="A768" s="5"/>
      <c r="B768" s="5"/>
      <c r="C768" s="5"/>
      <c r="D768" s="5"/>
      <c r="E768" s="5"/>
      <c r="F768" s="5"/>
      <c r="G768" s="5"/>
      <c r="H768" s="89"/>
      <c r="I768" s="89"/>
      <c r="J768" s="159"/>
      <c r="L768" s="5"/>
    </row>
    <row r="769" spans="1:12" ht="15.75" customHeight="1">
      <c r="A769" s="5"/>
      <c r="B769" s="5"/>
      <c r="C769" s="5"/>
      <c r="D769" s="5"/>
      <c r="E769" s="5"/>
      <c r="F769" s="5"/>
      <c r="G769" s="5"/>
      <c r="H769" s="89"/>
      <c r="I769" s="89"/>
      <c r="J769" s="159"/>
      <c r="L769" s="5"/>
    </row>
    <row r="770" spans="1:12" ht="15.75" customHeight="1">
      <c r="A770" s="5"/>
      <c r="B770" s="5"/>
      <c r="C770" s="5"/>
      <c r="D770" s="5"/>
      <c r="E770" s="5"/>
      <c r="F770" s="5"/>
      <c r="G770" s="5"/>
      <c r="H770" s="89"/>
      <c r="I770" s="89"/>
      <c r="J770" s="159"/>
      <c r="L770" s="5"/>
    </row>
    <row r="771" spans="1:12" ht="15.75" customHeight="1">
      <c r="A771" s="5"/>
      <c r="B771" s="5"/>
      <c r="C771" s="5"/>
      <c r="D771" s="5"/>
      <c r="E771" s="5"/>
      <c r="F771" s="5"/>
      <c r="G771" s="5"/>
      <c r="H771" s="89"/>
      <c r="I771" s="89"/>
      <c r="J771" s="159"/>
      <c r="L771" s="5"/>
    </row>
    <row r="772" spans="1:12" ht="15.75" customHeight="1">
      <c r="A772" s="5"/>
      <c r="B772" s="5"/>
      <c r="C772" s="5"/>
      <c r="D772" s="5"/>
      <c r="E772" s="5"/>
      <c r="F772" s="5"/>
      <c r="G772" s="5"/>
      <c r="H772" s="89"/>
      <c r="I772" s="89"/>
      <c r="J772" s="159"/>
      <c r="L772" s="5"/>
    </row>
    <row r="773" spans="1:12" ht="15.75" customHeight="1">
      <c r="A773" s="5"/>
      <c r="B773" s="5"/>
      <c r="C773" s="5"/>
      <c r="D773" s="5"/>
      <c r="E773" s="5"/>
      <c r="F773" s="5"/>
      <c r="G773" s="5"/>
      <c r="H773" s="89"/>
      <c r="I773" s="89"/>
      <c r="J773" s="159"/>
      <c r="L773" s="5"/>
    </row>
    <row r="774" spans="1:12" ht="15.75" customHeight="1">
      <c r="A774" s="5"/>
      <c r="B774" s="5"/>
      <c r="C774" s="5"/>
      <c r="D774" s="5"/>
      <c r="E774" s="5"/>
      <c r="F774" s="5"/>
      <c r="G774" s="5"/>
      <c r="H774" s="89"/>
      <c r="I774" s="89"/>
      <c r="J774" s="159"/>
      <c r="L774" s="5"/>
    </row>
    <row r="775" spans="1:12" ht="15.75" customHeight="1">
      <c r="A775" s="5"/>
      <c r="B775" s="5"/>
      <c r="C775" s="5"/>
      <c r="D775" s="5"/>
      <c r="E775" s="5"/>
      <c r="F775" s="5"/>
      <c r="G775" s="5"/>
      <c r="H775" s="89"/>
      <c r="I775" s="89"/>
      <c r="J775" s="159"/>
      <c r="L775" s="5"/>
    </row>
    <row r="776" spans="1:12" ht="15.75" customHeight="1">
      <c r="A776" s="5"/>
      <c r="B776" s="5"/>
      <c r="C776" s="5"/>
      <c r="D776" s="5"/>
      <c r="E776" s="5"/>
      <c r="F776" s="5"/>
      <c r="G776" s="5"/>
      <c r="H776" s="89"/>
      <c r="I776" s="89"/>
      <c r="J776" s="159"/>
      <c r="L776" s="5"/>
    </row>
    <row r="777" spans="1:12" ht="15.75" customHeight="1">
      <c r="A777" s="5"/>
      <c r="B777" s="5"/>
      <c r="C777" s="5"/>
      <c r="D777" s="5"/>
      <c r="E777" s="5"/>
      <c r="F777" s="5"/>
      <c r="G777" s="5"/>
      <c r="H777" s="89"/>
      <c r="I777" s="89"/>
      <c r="J777" s="159"/>
      <c r="L777" s="5"/>
    </row>
    <row r="778" spans="1:12" ht="15.75">
      <c r="A778" s="5"/>
      <c r="B778" s="5"/>
      <c r="C778" s="5"/>
      <c r="D778" s="5"/>
      <c r="E778" s="5"/>
      <c r="F778" s="5"/>
      <c r="G778" s="5"/>
      <c r="H778" s="89"/>
      <c r="I778" s="89"/>
      <c r="J778" s="159"/>
      <c r="L778" s="5"/>
    </row>
    <row r="779" spans="1:12" ht="15.75">
      <c r="A779" s="5"/>
      <c r="B779" s="5"/>
      <c r="C779" s="5"/>
      <c r="D779" s="5"/>
      <c r="E779" s="5"/>
      <c r="F779" s="5"/>
      <c r="G779" s="5"/>
      <c r="H779" s="89"/>
      <c r="I779" s="89"/>
      <c r="J779" s="159"/>
      <c r="L779" s="5"/>
    </row>
    <row r="780" spans="1:12" ht="15.75">
      <c r="A780" s="5"/>
      <c r="B780" s="5"/>
      <c r="C780" s="5"/>
      <c r="D780" s="5"/>
      <c r="E780" s="5"/>
      <c r="F780" s="5"/>
      <c r="G780" s="5"/>
      <c r="H780" s="89"/>
      <c r="I780" s="89"/>
      <c r="J780" s="159"/>
      <c r="L780" s="5"/>
    </row>
    <row r="781" spans="1:12" ht="15.75">
      <c r="A781" s="5"/>
      <c r="B781" s="5"/>
      <c r="C781" s="5"/>
      <c r="D781" s="5"/>
      <c r="E781" s="5"/>
      <c r="F781" s="5"/>
      <c r="G781" s="5"/>
      <c r="H781" s="89"/>
      <c r="I781" s="89"/>
      <c r="J781" s="159"/>
      <c r="L781" s="5"/>
    </row>
    <row r="782" spans="1:12" ht="15.75">
      <c r="A782" s="5"/>
      <c r="B782" s="5"/>
      <c r="C782" s="5"/>
      <c r="D782" s="5"/>
      <c r="E782" s="5"/>
      <c r="F782" s="5"/>
      <c r="G782" s="5"/>
      <c r="H782" s="89"/>
      <c r="I782" s="89"/>
      <c r="J782" s="159"/>
      <c r="L782" s="5"/>
    </row>
    <row r="783" spans="1:12" ht="15.75">
      <c r="A783" s="5"/>
      <c r="B783" s="5"/>
      <c r="C783" s="5"/>
      <c r="D783" s="5"/>
      <c r="E783" s="5"/>
      <c r="F783" s="5"/>
      <c r="G783" s="5"/>
      <c r="H783" s="89"/>
      <c r="I783" s="89"/>
      <c r="J783" s="159"/>
      <c r="L783" s="5"/>
    </row>
    <row r="784" spans="1:12" ht="15.75">
      <c r="A784" s="5"/>
      <c r="B784" s="5"/>
      <c r="C784" s="5"/>
      <c r="D784" s="5"/>
      <c r="E784" s="5"/>
      <c r="F784" s="5"/>
      <c r="G784" s="5"/>
      <c r="H784" s="89"/>
      <c r="I784" s="89"/>
      <c r="J784" s="159"/>
      <c r="L784" s="5"/>
    </row>
    <row r="785" spans="1:12" ht="15.75">
      <c r="A785" s="5"/>
      <c r="B785" s="5"/>
      <c r="C785" s="5"/>
      <c r="D785" s="5"/>
      <c r="E785" s="5"/>
      <c r="F785" s="5"/>
      <c r="G785" s="5"/>
      <c r="H785" s="89"/>
      <c r="I785" s="89"/>
      <c r="J785" s="159"/>
      <c r="L785" s="5"/>
    </row>
    <row r="786" spans="1:12" ht="15.75">
      <c r="A786" s="5"/>
      <c r="B786" s="5"/>
      <c r="C786" s="5"/>
      <c r="D786" s="5"/>
      <c r="E786" s="5"/>
      <c r="F786" s="5"/>
      <c r="G786" s="5"/>
      <c r="H786" s="89"/>
      <c r="I786" s="89"/>
      <c r="J786" s="159"/>
      <c r="L786" s="5"/>
    </row>
    <row r="787" spans="1:12" ht="15.75">
      <c r="A787" s="5"/>
      <c r="B787" s="5"/>
      <c r="C787" s="5"/>
      <c r="D787" s="5"/>
      <c r="E787" s="5"/>
      <c r="F787" s="5"/>
      <c r="G787" s="5"/>
      <c r="H787" s="89"/>
      <c r="I787" s="89"/>
      <c r="J787" s="159"/>
      <c r="L787" s="5"/>
    </row>
    <row r="788" spans="1:12" ht="15.75">
      <c r="A788" s="5"/>
      <c r="B788" s="5"/>
      <c r="C788" s="5"/>
      <c r="D788" s="5"/>
      <c r="E788" s="5"/>
      <c r="F788" s="5"/>
      <c r="G788" s="5"/>
      <c r="H788" s="89"/>
      <c r="I788" s="89"/>
      <c r="J788" s="159"/>
      <c r="L788" s="5"/>
    </row>
    <row r="789" spans="1:12" ht="15.75">
      <c r="A789" s="5"/>
      <c r="B789" s="5"/>
      <c r="C789" s="5"/>
      <c r="D789" s="5"/>
      <c r="E789" s="5"/>
      <c r="F789" s="5"/>
      <c r="G789" s="5"/>
      <c r="H789" s="89"/>
      <c r="I789" s="89"/>
      <c r="J789" s="159"/>
      <c r="L789" s="5"/>
    </row>
    <row r="790" spans="1:12" ht="15.75">
      <c r="A790" s="5"/>
      <c r="B790" s="5"/>
      <c r="C790" s="5"/>
      <c r="D790" s="5"/>
      <c r="E790" s="5"/>
      <c r="F790" s="5"/>
      <c r="G790" s="5"/>
      <c r="H790" s="89"/>
      <c r="I790" s="89"/>
      <c r="J790" s="159"/>
      <c r="L790" s="5"/>
    </row>
    <row r="791" spans="1:12" ht="15.75">
      <c r="A791" s="5"/>
      <c r="B791" s="5"/>
      <c r="C791" s="5"/>
      <c r="D791" s="5"/>
      <c r="E791" s="5"/>
      <c r="F791" s="5"/>
      <c r="G791" s="5"/>
      <c r="H791" s="89"/>
      <c r="I791" s="89"/>
      <c r="J791" s="159"/>
      <c r="L791" s="5"/>
    </row>
    <row r="792" spans="1:12" ht="15.75">
      <c r="A792" s="5"/>
      <c r="B792" s="5"/>
      <c r="C792" s="5"/>
      <c r="D792" s="5"/>
      <c r="E792" s="5"/>
      <c r="F792" s="5"/>
      <c r="G792" s="5"/>
      <c r="H792" s="89"/>
      <c r="I792" s="89"/>
      <c r="J792" s="159"/>
      <c r="L792" s="5"/>
    </row>
    <row r="793" spans="1:12" ht="15.75">
      <c r="A793" s="5"/>
      <c r="B793" s="5"/>
      <c r="C793" s="5"/>
      <c r="D793" s="5"/>
      <c r="E793" s="5"/>
      <c r="F793" s="5"/>
      <c r="G793" s="5"/>
      <c r="H793" s="89"/>
      <c r="I793" s="89"/>
      <c r="J793" s="159"/>
      <c r="L793" s="5"/>
    </row>
    <row r="794" spans="1:12" ht="15.75">
      <c r="A794" s="5"/>
      <c r="B794" s="5"/>
      <c r="C794" s="5"/>
      <c r="D794" s="5"/>
      <c r="E794" s="5"/>
      <c r="F794" s="5"/>
      <c r="G794" s="5"/>
      <c r="H794" s="89"/>
      <c r="I794" s="89"/>
      <c r="J794" s="159"/>
      <c r="L794" s="5"/>
    </row>
    <row r="795" spans="1:12" ht="15.75">
      <c r="A795" s="5"/>
      <c r="B795" s="5"/>
      <c r="C795" s="5"/>
      <c r="D795" s="5"/>
      <c r="E795" s="5"/>
      <c r="F795" s="5"/>
      <c r="G795" s="5"/>
      <c r="H795" s="89"/>
      <c r="I795" s="89"/>
      <c r="J795" s="159"/>
      <c r="L795" s="5"/>
    </row>
    <row r="796" spans="1:12" ht="15.75">
      <c r="A796" s="5"/>
      <c r="B796" s="5"/>
      <c r="C796" s="5"/>
      <c r="D796" s="5"/>
      <c r="E796" s="5"/>
      <c r="F796" s="5"/>
      <c r="G796" s="5"/>
      <c r="H796" s="89"/>
      <c r="I796" s="89"/>
      <c r="J796" s="159"/>
      <c r="L796" s="5"/>
    </row>
  </sheetData>
  <sheetProtection/>
  <mergeCells count="33">
    <mergeCell ref="A344:G344"/>
    <mergeCell ref="A345:G345"/>
    <mergeCell ref="A498:G498"/>
    <mergeCell ref="A336:G336"/>
    <mergeCell ref="A337:G337"/>
    <mergeCell ref="A338:G338"/>
    <mergeCell ref="A339:G339"/>
    <mergeCell ref="A340:G340"/>
    <mergeCell ref="A343:G343"/>
    <mergeCell ref="A191:B191"/>
    <mergeCell ref="E191:F191"/>
    <mergeCell ref="G191:H191"/>
    <mergeCell ref="I191:J191"/>
    <mergeCell ref="I223:I224"/>
    <mergeCell ref="J223:J224"/>
    <mergeCell ref="A189:B189"/>
    <mergeCell ref="E189:F189"/>
    <mergeCell ref="G189:H189"/>
    <mergeCell ref="I189:J189"/>
    <mergeCell ref="A190:B190"/>
    <mergeCell ref="E190:F190"/>
    <mergeCell ref="G190:H190"/>
    <mergeCell ref="I190:J190"/>
    <mergeCell ref="I168:J168"/>
    <mergeCell ref="A186:B188"/>
    <mergeCell ref="C186:F186"/>
    <mergeCell ref="G186:K186"/>
    <mergeCell ref="C187:C188"/>
    <mergeCell ref="D187:D188"/>
    <mergeCell ref="E187:F188"/>
    <mergeCell ref="G187:H188"/>
    <mergeCell ref="I187:J188"/>
    <mergeCell ref="K187:K188"/>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J108"/>
  <sheetViews>
    <sheetView zoomScalePageLayoutView="0" workbookViewId="0" topLeftCell="A1">
      <selection activeCell="F33" sqref="F33"/>
    </sheetView>
  </sheetViews>
  <sheetFormatPr defaultColWidth="9.00390625" defaultRowHeight="15.75"/>
  <cols>
    <col min="1" max="1" width="19.375" style="6" customWidth="1"/>
    <col min="2" max="2" width="10.875" style="6" customWidth="1"/>
    <col min="3" max="3" width="10.25390625" style="6" customWidth="1"/>
    <col min="4" max="4" width="10.625" style="6" customWidth="1"/>
    <col min="5" max="5" width="8.875" style="6" customWidth="1"/>
    <col min="6" max="6" width="11.625" style="6" customWidth="1"/>
    <col min="7" max="7" width="10.375" style="1" customWidth="1"/>
    <col min="8" max="8" width="11.875" style="1" customWidth="1"/>
    <col min="9" max="9" width="18.625" style="6" customWidth="1"/>
    <col min="10" max="10" width="13.375" style="6" bestFit="1" customWidth="1"/>
    <col min="11" max="16384" width="9.00390625" style="6" customWidth="1"/>
  </cols>
  <sheetData>
    <row r="1" spans="1:7" ht="18.75" customHeight="1">
      <c r="A1" s="325" t="s">
        <v>828</v>
      </c>
      <c r="B1" s="326"/>
      <c r="C1" s="327"/>
      <c r="D1" s="327"/>
      <c r="E1" s="65"/>
      <c r="F1" s="65"/>
      <c r="G1" s="66"/>
    </row>
    <row r="2" spans="1:8" s="1" customFormat="1" ht="28.5" customHeight="1">
      <c r="A2" s="471" t="s">
        <v>829</v>
      </c>
      <c r="B2" s="472" t="s">
        <v>830</v>
      </c>
      <c r="C2" s="473" t="s">
        <v>831</v>
      </c>
      <c r="D2" s="472" t="s">
        <v>832</v>
      </c>
      <c r="E2" s="473" t="s">
        <v>833</v>
      </c>
      <c r="F2" s="473" t="s">
        <v>834</v>
      </c>
      <c r="G2" s="473" t="s">
        <v>835</v>
      </c>
      <c r="H2" s="473" t="s">
        <v>836</v>
      </c>
    </row>
    <row r="3" spans="1:8" s="1" customFormat="1" ht="33.75" customHeight="1">
      <c r="A3" s="471"/>
      <c r="B3" s="472"/>
      <c r="C3" s="473"/>
      <c r="D3" s="472"/>
      <c r="E3" s="473"/>
      <c r="F3" s="473"/>
      <c r="G3" s="473"/>
      <c r="H3" s="473"/>
    </row>
    <row r="4" spans="1:8" ht="14.25" customHeight="1">
      <c r="A4" s="328" t="s">
        <v>837</v>
      </c>
      <c r="B4" s="329"/>
      <c r="C4" s="330"/>
      <c r="D4" s="330"/>
      <c r="E4" s="330"/>
      <c r="F4" s="330"/>
      <c r="G4" s="331"/>
      <c r="H4" s="331">
        <f>SUM(B4:G4)</f>
        <v>0</v>
      </c>
    </row>
    <row r="5" spans="1:9" s="335" customFormat="1" ht="14.25" customHeight="1">
      <c r="A5" s="332" t="s">
        <v>838</v>
      </c>
      <c r="B5" s="333">
        <v>83122613954</v>
      </c>
      <c r="C5" s="333">
        <v>26275485413</v>
      </c>
      <c r="D5" s="333">
        <v>11527896220</v>
      </c>
      <c r="E5" s="333">
        <v>131188092</v>
      </c>
      <c r="F5" s="333">
        <v>77378485034</v>
      </c>
      <c r="G5" s="333">
        <v>7585147386</v>
      </c>
      <c r="H5" s="333">
        <f>SUM(B5:G5)</f>
        <v>206020816099</v>
      </c>
      <c r="I5" s="334"/>
    </row>
    <row r="6" spans="1:8" ht="14.25" customHeight="1">
      <c r="A6" s="336" t="s">
        <v>839</v>
      </c>
      <c r="B6" s="337"/>
      <c r="C6" s="337"/>
      <c r="D6" s="337"/>
      <c r="E6" s="337"/>
      <c r="F6" s="337"/>
      <c r="G6" s="337"/>
      <c r="H6" s="337">
        <f aca="true" t="shared" si="0" ref="H6:H13">SUM(B6:G6)</f>
        <v>0</v>
      </c>
    </row>
    <row r="7" spans="1:9" ht="14.25" customHeight="1">
      <c r="A7" s="26" t="s">
        <v>840</v>
      </c>
      <c r="B7" s="337">
        <v>160378936</v>
      </c>
      <c r="C7" s="337">
        <v>62000000</v>
      </c>
      <c r="D7" s="337"/>
      <c r="E7" s="337"/>
      <c r="F7" s="337"/>
      <c r="G7" s="337">
        <v>1471600000</v>
      </c>
      <c r="H7" s="337">
        <f>SUM(B7:G7)</f>
        <v>1693978936</v>
      </c>
      <c r="I7" s="65"/>
    </row>
    <row r="8" spans="1:8" ht="14.25" customHeight="1">
      <c r="A8" s="26" t="s">
        <v>841</v>
      </c>
      <c r="B8" s="337"/>
      <c r="C8" s="337"/>
      <c r="D8" s="337"/>
      <c r="E8" s="337"/>
      <c r="F8" s="337"/>
      <c r="G8" s="337"/>
      <c r="H8" s="337">
        <f t="shared" si="0"/>
        <v>0</v>
      </c>
    </row>
    <row r="9" spans="1:8" ht="14.25" customHeight="1">
      <c r="A9" s="26" t="s">
        <v>842</v>
      </c>
      <c r="B9" s="337"/>
      <c r="C9" s="337"/>
      <c r="D9" s="337"/>
      <c r="E9" s="337"/>
      <c r="F9" s="338"/>
      <c r="G9" s="333"/>
      <c r="H9" s="337">
        <f t="shared" si="0"/>
        <v>0</v>
      </c>
    </row>
    <row r="10" spans="1:9" ht="14.25" customHeight="1">
      <c r="A10" s="26" t="s">
        <v>843</v>
      </c>
      <c r="B10" s="337"/>
      <c r="C10" s="337">
        <f>'[1]BIEU 19'!T11</f>
        <v>0</v>
      </c>
      <c r="D10" s="337">
        <f>'[1]BIEU 19'!T13</f>
        <v>0</v>
      </c>
      <c r="E10" s="339"/>
      <c r="F10" s="340">
        <v>7204250542</v>
      </c>
      <c r="G10" s="341"/>
      <c r="H10" s="337">
        <f>SUM(B10:G10)</f>
        <v>7204250542</v>
      </c>
      <c r="I10" s="65"/>
    </row>
    <row r="11" spans="1:8" ht="14.25" customHeight="1">
      <c r="A11" s="342" t="s">
        <v>844</v>
      </c>
      <c r="B11" s="337">
        <f>'[1]BIEU 19'!AA10</f>
        <v>0</v>
      </c>
      <c r="C11" s="337">
        <f>'[1]BIEU 19'!AA11</f>
        <v>0</v>
      </c>
      <c r="D11" s="337"/>
      <c r="E11" s="337"/>
      <c r="F11" s="343"/>
      <c r="G11" s="337"/>
      <c r="H11" s="337">
        <f>SUM(B11:G11)</f>
        <v>0</v>
      </c>
    </row>
    <row r="12" spans="1:9" s="335" customFormat="1" ht="14.25" customHeight="1">
      <c r="A12" s="332" t="s">
        <v>845</v>
      </c>
      <c r="B12" s="333">
        <f aca="true" t="shared" si="1" ref="B12:G12">B5+B6+B7+B8-B9-B10-B11</f>
        <v>83282992890</v>
      </c>
      <c r="C12" s="333">
        <f t="shared" si="1"/>
        <v>26337485413</v>
      </c>
      <c r="D12" s="333">
        <f t="shared" si="1"/>
        <v>11527896220</v>
      </c>
      <c r="E12" s="333">
        <f t="shared" si="1"/>
        <v>131188092</v>
      </c>
      <c r="F12" s="333">
        <f t="shared" si="1"/>
        <v>70174234492</v>
      </c>
      <c r="G12" s="333">
        <f t="shared" si="1"/>
        <v>9056747386</v>
      </c>
      <c r="H12" s="333">
        <f>SUM(B12:G12)</f>
        <v>200510544493</v>
      </c>
      <c r="I12" s="334"/>
    </row>
    <row r="13" spans="1:9" ht="14.25" customHeight="1">
      <c r="A13" s="23" t="s">
        <v>846</v>
      </c>
      <c r="B13" s="333"/>
      <c r="C13" s="333"/>
      <c r="D13" s="333"/>
      <c r="E13" s="333"/>
      <c r="F13" s="333"/>
      <c r="G13" s="333"/>
      <c r="H13" s="333">
        <f t="shared" si="0"/>
        <v>0</v>
      </c>
      <c r="I13" s="65"/>
    </row>
    <row r="14" spans="1:9" s="1" customFormat="1" ht="14.25" customHeight="1">
      <c r="A14" s="332" t="s">
        <v>838</v>
      </c>
      <c r="B14" s="344">
        <v>52363256830</v>
      </c>
      <c r="C14" s="344">
        <v>21541996735</v>
      </c>
      <c r="D14" s="344">
        <v>11256980434</v>
      </c>
      <c r="E14" s="344">
        <v>126612861</v>
      </c>
      <c r="F14" s="344">
        <v>52199344454</v>
      </c>
      <c r="G14" s="344">
        <v>6038559273</v>
      </c>
      <c r="H14" s="333">
        <f>SUM(B14:G14)</f>
        <v>143526750587</v>
      </c>
      <c r="I14" s="66"/>
    </row>
    <row r="15" spans="1:8" ht="14.25" customHeight="1">
      <c r="A15" s="26" t="s">
        <v>847</v>
      </c>
      <c r="B15" s="345">
        <v>2897097646</v>
      </c>
      <c r="C15" s="345">
        <v>603001672</v>
      </c>
      <c r="D15" s="345">
        <v>265056284</v>
      </c>
      <c r="E15" s="345">
        <v>3256943</v>
      </c>
      <c r="F15" s="345">
        <v>3427888666</v>
      </c>
      <c r="G15" s="345">
        <v>288805201</v>
      </c>
      <c r="H15" s="337">
        <f>SUM(B15:G15)</f>
        <v>7485106412</v>
      </c>
    </row>
    <row r="16" spans="1:8" ht="14.25" customHeight="1">
      <c r="A16" s="26" t="s">
        <v>841</v>
      </c>
      <c r="B16" s="345"/>
      <c r="C16" s="345"/>
      <c r="D16" s="345"/>
      <c r="E16" s="345"/>
      <c r="F16" s="346"/>
      <c r="G16" s="345"/>
      <c r="H16" s="337"/>
    </row>
    <row r="17" spans="1:8" ht="14.25" customHeight="1">
      <c r="A17" s="26" t="s">
        <v>843</v>
      </c>
      <c r="B17" s="345"/>
      <c r="C17" s="345"/>
      <c r="D17" s="345"/>
      <c r="E17" s="345"/>
      <c r="F17" s="347">
        <v>6354107872</v>
      </c>
      <c r="G17" s="345"/>
      <c r="H17" s="337">
        <f>SUM(B17:G17)</f>
        <v>6354107872</v>
      </c>
    </row>
    <row r="18" spans="1:8" ht="14.25" customHeight="1">
      <c r="A18" s="342" t="s">
        <v>844</v>
      </c>
      <c r="B18" s="345">
        <f>'[1]BIEU 20'!AA11</f>
        <v>0</v>
      </c>
      <c r="C18" s="345">
        <f>'[1]BIEU 20'!AA12</f>
        <v>0</v>
      </c>
      <c r="D18" s="345"/>
      <c r="E18" s="345"/>
      <c r="F18" s="348"/>
      <c r="G18" s="345"/>
      <c r="H18" s="337">
        <f>SUM(B18:G18)</f>
        <v>0</v>
      </c>
    </row>
    <row r="19" spans="1:10" s="335" customFormat="1" ht="14.25" customHeight="1">
      <c r="A19" s="332" t="s">
        <v>845</v>
      </c>
      <c r="B19" s="333">
        <f aca="true" t="shared" si="2" ref="B19:H19">B14+B15+B16-B17-B18</f>
        <v>55260354476</v>
      </c>
      <c r="C19" s="333">
        <f t="shared" si="2"/>
        <v>22144998407</v>
      </c>
      <c r="D19" s="333">
        <f t="shared" si="2"/>
        <v>11522036718</v>
      </c>
      <c r="E19" s="333">
        <f t="shared" si="2"/>
        <v>129869804</v>
      </c>
      <c r="F19" s="333">
        <f t="shared" si="2"/>
        <v>49273125248</v>
      </c>
      <c r="G19" s="333">
        <f t="shared" si="2"/>
        <v>6327364474</v>
      </c>
      <c r="H19" s="333">
        <f t="shared" si="2"/>
        <v>144657749127</v>
      </c>
      <c r="I19" s="334"/>
      <c r="J19" s="334"/>
    </row>
    <row r="20" spans="1:9" ht="14.25" customHeight="1">
      <c r="A20" s="23" t="s">
        <v>848</v>
      </c>
      <c r="B20" s="333"/>
      <c r="C20" s="333"/>
      <c r="D20" s="333"/>
      <c r="E20" s="333"/>
      <c r="F20" s="333"/>
      <c r="G20" s="333"/>
      <c r="H20" s="333">
        <f>SUM(B20:G20)</f>
        <v>0</v>
      </c>
      <c r="I20" s="65"/>
    </row>
    <row r="21" spans="1:9" ht="14.25" customHeight="1">
      <c r="A21" s="349" t="s">
        <v>849</v>
      </c>
      <c r="B21" s="337">
        <f aca="true" t="shared" si="3" ref="B21:G21">B5-B14</f>
        <v>30759357124</v>
      </c>
      <c r="C21" s="337">
        <f>C5-C14</f>
        <v>4733488678</v>
      </c>
      <c r="D21" s="337">
        <f t="shared" si="3"/>
        <v>270915786</v>
      </c>
      <c r="E21" s="337">
        <f t="shared" si="3"/>
        <v>4575231</v>
      </c>
      <c r="F21" s="337">
        <f t="shared" si="3"/>
        <v>25179140580</v>
      </c>
      <c r="G21" s="337">
        <f t="shared" si="3"/>
        <v>1546588113</v>
      </c>
      <c r="H21" s="337">
        <f>H5-H14</f>
        <v>62494065512</v>
      </c>
      <c r="I21" s="65"/>
    </row>
    <row r="22" spans="1:9" ht="14.25" customHeight="1">
      <c r="A22" s="350" t="s">
        <v>850</v>
      </c>
      <c r="B22" s="351">
        <f aca="true" t="shared" si="4" ref="B22:H22">B12-B19</f>
        <v>28022638414</v>
      </c>
      <c r="C22" s="351">
        <f>C12-C19</f>
        <v>4192487006</v>
      </c>
      <c r="D22" s="351">
        <f t="shared" si="4"/>
        <v>5859502</v>
      </c>
      <c r="E22" s="351">
        <f t="shared" si="4"/>
        <v>1318288</v>
      </c>
      <c r="F22" s="351">
        <f t="shared" si="4"/>
        <v>20901109244</v>
      </c>
      <c r="G22" s="351">
        <f t="shared" si="4"/>
        <v>2729382912</v>
      </c>
      <c r="H22" s="351">
        <f t="shared" si="4"/>
        <v>55852795366</v>
      </c>
      <c r="I22" s="65"/>
    </row>
    <row r="23" spans="1:9" ht="15.75" customHeight="1">
      <c r="A23" s="6" t="s">
        <v>851</v>
      </c>
      <c r="G23" s="474"/>
      <c r="H23" s="474"/>
      <c r="I23" s="65"/>
    </row>
    <row r="24" spans="1:8" ht="15" customHeight="1">
      <c r="A24" s="352" t="s">
        <v>852</v>
      </c>
      <c r="B24" s="353"/>
      <c r="E24" s="21"/>
      <c r="F24" s="475"/>
      <c r="G24" s="475"/>
      <c r="H24" s="21"/>
    </row>
    <row r="25" spans="1:9" ht="15.75" customHeight="1">
      <c r="A25" s="353" t="s">
        <v>853</v>
      </c>
      <c r="B25" s="353"/>
      <c r="F25" s="89"/>
      <c r="G25" s="7"/>
      <c r="H25" s="21"/>
      <c r="I25" s="354"/>
    </row>
    <row r="26" spans="1:7" ht="18" customHeight="1">
      <c r="A26" s="325" t="s">
        <v>854</v>
      </c>
      <c r="B26" s="326"/>
      <c r="C26" s="327"/>
      <c r="D26" s="327"/>
      <c r="E26" s="65"/>
      <c r="F26" s="65"/>
      <c r="G26" s="66"/>
    </row>
    <row r="27" spans="1:8" ht="22.5" customHeight="1">
      <c r="A27" s="471" t="s">
        <v>829</v>
      </c>
      <c r="B27" s="472" t="s">
        <v>830</v>
      </c>
      <c r="C27" s="473" t="s">
        <v>831</v>
      </c>
      <c r="D27" s="472" t="s">
        <v>832</v>
      </c>
      <c r="E27" s="473" t="s">
        <v>833</v>
      </c>
      <c r="F27" s="473" t="s">
        <v>855</v>
      </c>
      <c r="G27" s="473" t="s">
        <v>856</v>
      </c>
      <c r="H27" s="473" t="s">
        <v>836</v>
      </c>
    </row>
    <row r="28" spans="1:8" ht="32.25" customHeight="1">
      <c r="A28" s="471"/>
      <c r="B28" s="472"/>
      <c r="C28" s="473"/>
      <c r="D28" s="472"/>
      <c r="E28" s="473"/>
      <c r="F28" s="473"/>
      <c r="G28" s="473"/>
      <c r="H28" s="473"/>
    </row>
    <row r="29" spans="1:8" ht="15" customHeight="1">
      <c r="A29" s="328" t="s">
        <v>857</v>
      </c>
      <c r="B29" s="329"/>
      <c r="C29" s="330"/>
      <c r="D29" s="330"/>
      <c r="E29" s="330"/>
      <c r="F29" s="330"/>
      <c r="G29" s="331"/>
      <c r="H29" s="331">
        <f aca="true" t="shared" si="5" ref="H29:H47">SUM(B29:G29)</f>
        <v>0</v>
      </c>
    </row>
    <row r="30" spans="1:8" ht="15" customHeight="1">
      <c r="A30" s="332" t="s">
        <v>858</v>
      </c>
      <c r="B30" s="355"/>
      <c r="C30" s="355"/>
      <c r="D30" s="355"/>
      <c r="E30" s="356"/>
      <c r="F30" s="355"/>
      <c r="G30" s="355"/>
      <c r="H30" s="355">
        <f t="shared" si="5"/>
        <v>0</v>
      </c>
    </row>
    <row r="31" spans="1:8" ht="15" customHeight="1">
      <c r="A31" s="26" t="s">
        <v>859</v>
      </c>
      <c r="B31" s="337"/>
      <c r="C31" s="337"/>
      <c r="D31" s="337"/>
      <c r="E31" s="337"/>
      <c r="F31" s="337"/>
      <c r="G31" s="333"/>
      <c r="H31" s="337">
        <f t="shared" si="5"/>
        <v>0</v>
      </c>
    </row>
    <row r="32" spans="1:8" ht="15" customHeight="1">
      <c r="A32" s="26" t="s">
        <v>860</v>
      </c>
      <c r="B32" s="337"/>
      <c r="C32" s="337"/>
      <c r="D32" s="337"/>
      <c r="E32" s="337"/>
      <c r="F32" s="337"/>
      <c r="G32" s="333"/>
      <c r="H32" s="337">
        <f t="shared" si="5"/>
        <v>0</v>
      </c>
    </row>
    <row r="33" spans="1:8" ht="15" customHeight="1">
      <c r="A33" s="26" t="s">
        <v>841</v>
      </c>
      <c r="B33" s="337"/>
      <c r="C33" s="337"/>
      <c r="D33" s="337"/>
      <c r="E33" s="337"/>
      <c r="F33" s="337"/>
      <c r="G33" s="333"/>
      <c r="H33" s="337"/>
    </row>
    <row r="34" spans="1:8" ht="15" customHeight="1">
      <c r="A34" s="26" t="s">
        <v>861</v>
      </c>
      <c r="B34" s="337"/>
      <c r="C34" s="337"/>
      <c r="D34" s="337"/>
      <c r="E34" s="337"/>
      <c r="F34" s="337"/>
      <c r="G34" s="333"/>
      <c r="H34" s="337"/>
    </row>
    <row r="35" spans="1:8" ht="15" customHeight="1">
      <c r="A35" s="26" t="s">
        <v>862</v>
      </c>
      <c r="B35" s="337"/>
      <c r="C35" s="337"/>
      <c r="D35" s="337"/>
      <c r="E35" s="337"/>
      <c r="F35" s="337"/>
      <c r="G35" s="333"/>
      <c r="H35" s="337">
        <f t="shared" si="5"/>
        <v>0</v>
      </c>
    </row>
    <row r="36" spans="1:8" ht="15" customHeight="1">
      <c r="A36" s="332" t="s">
        <v>863</v>
      </c>
      <c r="B36" s="355">
        <f aca="true" t="shared" si="6" ref="B36:G36">B30+B31+B32-B35</f>
        <v>0</v>
      </c>
      <c r="C36" s="355">
        <f t="shared" si="6"/>
        <v>0</v>
      </c>
      <c r="D36" s="355">
        <f t="shared" si="6"/>
        <v>0</v>
      </c>
      <c r="E36" s="355">
        <f t="shared" si="6"/>
        <v>0</v>
      </c>
      <c r="F36" s="355">
        <f t="shared" si="6"/>
        <v>0</v>
      </c>
      <c r="G36" s="355">
        <f t="shared" si="6"/>
        <v>0</v>
      </c>
      <c r="H36" s="355">
        <f t="shared" si="5"/>
        <v>0</v>
      </c>
    </row>
    <row r="37" spans="1:8" ht="15" customHeight="1">
      <c r="A37" s="23" t="s">
        <v>846</v>
      </c>
      <c r="B37" s="333"/>
      <c r="C37" s="333"/>
      <c r="D37" s="333"/>
      <c r="E37" s="333"/>
      <c r="F37" s="333"/>
      <c r="G37" s="333"/>
      <c r="H37" s="333">
        <f t="shared" si="5"/>
        <v>0</v>
      </c>
    </row>
    <row r="38" spans="1:8" ht="15" customHeight="1">
      <c r="A38" s="332" t="s">
        <v>858</v>
      </c>
      <c r="B38" s="337"/>
      <c r="C38" s="337"/>
      <c r="D38" s="337"/>
      <c r="E38" s="337"/>
      <c r="F38" s="337"/>
      <c r="G38" s="333"/>
      <c r="H38" s="333">
        <f t="shared" si="5"/>
        <v>0</v>
      </c>
    </row>
    <row r="39" spans="1:8" ht="15" customHeight="1">
      <c r="A39" s="26" t="s">
        <v>847</v>
      </c>
      <c r="B39" s="337"/>
      <c r="C39" s="337"/>
      <c r="D39" s="337"/>
      <c r="E39" s="337"/>
      <c r="F39" s="337"/>
      <c r="G39" s="333"/>
      <c r="H39" s="337">
        <f t="shared" si="5"/>
        <v>0</v>
      </c>
    </row>
    <row r="40" spans="1:8" ht="15" customHeight="1">
      <c r="A40" s="26" t="s">
        <v>860</v>
      </c>
      <c r="B40" s="337"/>
      <c r="C40" s="337"/>
      <c r="D40" s="337"/>
      <c r="E40" s="337"/>
      <c r="F40" s="337"/>
      <c r="G40" s="333"/>
      <c r="H40" s="337"/>
    </row>
    <row r="41" spans="1:8" ht="15" customHeight="1">
      <c r="A41" s="26" t="s">
        <v>841</v>
      </c>
      <c r="B41" s="337"/>
      <c r="C41" s="337"/>
      <c r="D41" s="337"/>
      <c r="E41" s="337"/>
      <c r="F41" s="337"/>
      <c r="G41" s="333"/>
      <c r="H41" s="337"/>
    </row>
    <row r="42" spans="1:8" ht="15" customHeight="1">
      <c r="A42" s="26" t="s">
        <v>861</v>
      </c>
      <c r="B42" s="337"/>
      <c r="C42" s="337"/>
      <c r="D42" s="337"/>
      <c r="E42" s="337"/>
      <c r="F42" s="337"/>
      <c r="G42" s="333"/>
      <c r="H42" s="337">
        <f t="shared" si="5"/>
        <v>0</v>
      </c>
    </row>
    <row r="43" spans="1:8" ht="15" customHeight="1">
      <c r="A43" s="26" t="s">
        <v>862</v>
      </c>
      <c r="B43" s="337"/>
      <c r="C43" s="337"/>
      <c r="D43" s="337"/>
      <c r="E43" s="337"/>
      <c r="F43" s="337"/>
      <c r="G43" s="333"/>
      <c r="H43" s="337">
        <f t="shared" si="5"/>
        <v>0</v>
      </c>
    </row>
    <row r="44" spans="1:8" ht="15" customHeight="1">
      <c r="A44" s="332" t="s">
        <v>863</v>
      </c>
      <c r="B44" s="355">
        <f aca="true" t="shared" si="7" ref="B44:G44">B38+B39+B42-B43</f>
        <v>0</v>
      </c>
      <c r="C44" s="355">
        <f t="shared" si="7"/>
        <v>0</v>
      </c>
      <c r="D44" s="355">
        <f t="shared" si="7"/>
        <v>0</v>
      </c>
      <c r="E44" s="355">
        <f t="shared" si="7"/>
        <v>0</v>
      </c>
      <c r="F44" s="355">
        <f t="shared" si="7"/>
        <v>0</v>
      </c>
      <c r="G44" s="355">
        <f t="shared" si="7"/>
        <v>0</v>
      </c>
      <c r="H44" s="355">
        <f t="shared" si="5"/>
        <v>0</v>
      </c>
    </row>
    <row r="45" spans="1:8" ht="15" customHeight="1">
      <c r="A45" s="23" t="s">
        <v>864</v>
      </c>
      <c r="B45" s="333"/>
      <c r="C45" s="333"/>
      <c r="D45" s="333"/>
      <c r="E45" s="333"/>
      <c r="F45" s="333"/>
      <c r="G45" s="333"/>
      <c r="H45" s="333">
        <f t="shared" si="5"/>
        <v>0</v>
      </c>
    </row>
    <row r="46" spans="1:8" ht="15" customHeight="1">
      <c r="A46" s="349" t="s">
        <v>865</v>
      </c>
      <c r="B46" s="337">
        <f aca="true" t="shared" si="8" ref="B46:G46">B30-B38</f>
        <v>0</v>
      </c>
      <c r="C46" s="337">
        <f t="shared" si="8"/>
        <v>0</v>
      </c>
      <c r="D46" s="337">
        <f t="shared" si="8"/>
        <v>0</v>
      </c>
      <c r="E46" s="337">
        <f t="shared" si="8"/>
        <v>0</v>
      </c>
      <c r="F46" s="337">
        <f t="shared" si="8"/>
        <v>0</v>
      </c>
      <c r="G46" s="337">
        <f t="shared" si="8"/>
        <v>0</v>
      </c>
      <c r="H46" s="337">
        <f t="shared" si="5"/>
        <v>0</v>
      </c>
    </row>
    <row r="47" spans="1:8" ht="15" customHeight="1">
      <c r="A47" s="350" t="s">
        <v>866</v>
      </c>
      <c r="B47" s="351">
        <f aca="true" t="shared" si="9" ref="B47:G47">B36-B44</f>
        <v>0</v>
      </c>
      <c r="C47" s="351">
        <f t="shared" si="9"/>
        <v>0</v>
      </c>
      <c r="D47" s="351">
        <f t="shared" si="9"/>
        <v>0</v>
      </c>
      <c r="E47" s="351">
        <f t="shared" si="9"/>
        <v>0</v>
      </c>
      <c r="F47" s="351">
        <f t="shared" si="9"/>
        <v>0</v>
      </c>
      <c r="G47" s="351">
        <f t="shared" si="9"/>
        <v>0</v>
      </c>
      <c r="H47" s="351">
        <f t="shared" si="5"/>
        <v>0</v>
      </c>
    </row>
    <row r="48" spans="1:8" ht="16.5" customHeight="1">
      <c r="A48" s="6" t="s">
        <v>867</v>
      </c>
      <c r="G48" s="6"/>
      <c r="H48" s="6"/>
    </row>
    <row r="49" spans="1:8" ht="14.25" customHeight="1">
      <c r="A49" s="352" t="s">
        <v>868</v>
      </c>
      <c r="B49" s="353"/>
      <c r="G49" s="6"/>
      <c r="H49" s="6"/>
    </row>
    <row r="50" spans="1:8" ht="15" customHeight="1">
      <c r="A50" s="353" t="s">
        <v>869</v>
      </c>
      <c r="B50" s="353"/>
      <c r="G50" s="6"/>
      <c r="H50" s="6"/>
    </row>
    <row r="51" spans="1:7" ht="20.25" customHeight="1">
      <c r="A51" s="325" t="s">
        <v>870</v>
      </c>
      <c r="B51" s="326"/>
      <c r="C51" s="327"/>
      <c r="D51" s="327"/>
      <c r="E51" s="65"/>
      <c r="F51" s="65"/>
      <c r="G51" s="66"/>
    </row>
    <row r="52" spans="1:8" ht="38.25" customHeight="1">
      <c r="A52" s="471" t="s">
        <v>829</v>
      </c>
      <c r="B52" s="472" t="s">
        <v>871</v>
      </c>
      <c r="C52" s="473" t="s">
        <v>872</v>
      </c>
      <c r="D52" s="472" t="s">
        <v>873</v>
      </c>
      <c r="E52" s="473" t="s">
        <v>874</v>
      </c>
      <c r="F52" s="473" t="s">
        <v>875</v>
      </c>
      <c r="G52" s="473" t="s">
        <v>836</v>
      </c>
      <c r="H52" s="473"/>
    </row>
    <row r="53" spans="1:8" ht="44.25" customHeight="1">
      <c r="A53" s="471"/>
      <c r="B53" s="472"/>
      <c r="C53" s="473"/>
      <c r="D53" s="472"/>
      <c r="E53" s="473"/>
      <c r="F53" s="473"/>
      <c r="G53" s="473"/>
      <c r="H53" s="473"/>
    </row>
    <row r="54" spans="1:8" ht="23.25" customHeight="1">
      <c r="A54" s="328" t="s">
        <v>876</v>
      </c>
      <c r="B54" s="329"/>
      <c r="C54" s="330"/>
      <c r="D54" s="330"/>
      <c r="E54" s="330"/>
      <c r="F54" s="330"/>
      <c r="G54" s="357"/>
      <c r="H54" s="358">
        <f aca="true" t="shared" si="10" ref="H54:H72">SUM(B54:G54)</f>
        <v>0</v>
      </c>
    </row>
    <row r="55" spans="1:8" ht="23.25" customHeight="1">
      <c r="A55" s="332" t="s">
        <v>838</v>
      </c>
      <c r="B55" s="337">
        <v>0</v>
      </c>
      <c r="C55" s="337">
        <v>0</v>
      </c>
      <c r="D55" s="337">
        <v>0</v>
      </c>
      <c r="E55" s="359">
        <v>80000000</v>
      </c>
      <c r="F55" s="337">
        <v>0</v>
      </c>
      <c r="G55" s="339">
        <v>0</v>
      </c>
      <c r="H55" s="341">
        <v>80000000</v>
      </c>
    </row>
    <row r="56" spans="1:8" ht="23.25" customHeight="1">
      <c r="A56" s="26" t="s">
        <v>877</v>
      </c>
      <c r="B56" s="337"/>
      <c r="C56" s="337"/>
      <c r="D56" s="337"/>
      <c r="E56" s="337"/>
      <c r="F56" s="337"/>
      <c r="G56" s="339"/>
      <c r="H56" s="341">
        <f t="shared" si="10"/>
        <v>0</v>
      </c>
    </row>
    <row r="57" spans="1:8" ht="20.25" customHeight="1">
      <c r="A57" s="26" t="s">
        <v>878</v>
      </c>
      <c r="B57" s="337"/>
      <c r="C57" s="337"/>
      <c r="D57" s="337"/>
      <c r="E57" s="337"/>
      <c r="F57" s="337"/>
      <c r="G57" s="339"/>
      <c r="H57" s="341">
        <f t="shared" si="10"/>
        <v>0</v>
      </c>
    </row>
    <row r="58" spans="1:8" ht="20.25" customHeight="1">
      <c r="A58" s="26" t="s">
        <v>879</v>
      </c>
      <c r="B58" s="337"/>
      <c r="C58" s="337"/>
      <c r="D58" s="337"/>
      <c r="E58" s="337"/>
      <c r="F58" s="337"/>
      <c r="G58" s="339"/>
      <c r="H58" s="341">
        <f t="shared" si="10"/>
        <v>0</v>
      </c>
    </row>
    <row r="59" spans="1:8" ht="20.25" customHeight="1">
      <c r="A59" s="26" t="s">
        <v>841</v>
      </c>
      <c r="B59" s="337"/>
      <c r="C59" s="337"/>
      <c r="D59" s="337"/>
      <c r="E59" s="337"/>
      <c r="F59" s="337"/>
      <c r="G59" s="339"/>
      <c r="H59" s="341">
        <f t="shared" si="10"/>
        <v>0</v>
      </c>
    </row>
    <row r="60" spans="1:8" ht="20.25" customHeight="1">
      <c r="A60" s="26" t="s">
        <v>843</v>
      </c>
      <c r="B60" s="337"/>
      <c r="C60" s="337"/>
      <c r="D60" s="337"/>
      <c r="E60" s="337"/>
      <c r="F60" s="339"/>
      <c r="G60" s="339"/>
      <c r="H60" s="341"/>
    </row>
    <row r="61" spans="1:8" ht="20.25" customHeight="1">
      <c r="A61" s="26" t="s">
        <v>862</v>
      </c>
      <c r="B61" s="337"/>
      <c r="C61" s="337"/>
      <c r="D61" s="337"/>
      <c r="E61" s="337"/>
      <c r="F61" s="339"/>
      <c r="G61" s="339"/>
      <c r="H61" s="341">
        <f t="shared" si="10"/>
        <v>0</v>
      </c>
    </row>
    <row r="62" spans="1:9" ht="20.25" customHeight="1">
      <c r="A62" s="332" t="s">
        <v>880</v>
      </c>
      <c r="B62" s="337">
        <f aca="true" t="shared" si="11" ref="B62:G62">B55+B56+B57+B58+B59-B61</f>
        <v>0</v>
      </c>
      <c r="C62" s="337">
        <f t="shared" si="11"/>
        <v>0</v>
      </c>
      <c r="D62" s="337">
        <f t="shared" si="11"/>
        <v>0</v>
      </c>
      <c r="E62" s="337">
        <f t="shared" si="11"/>
        <v>80000000</v>
      </c>
      <c r="F62" s="339">
        <f t="shared" si="11"/>
        <v>0</v>
      </c>
      <c r="G62" s="360">
        <f t="shared" si="11"/>
        <v>0</v>
      </c>
      <c r="H62" s="341">
        <f t="shared" si="10"/>
        <v>80000000</v>
      </c>
      <c r="I62" s="65"/>
    </row>
    <row r="63" spans="1:8" ht="20.25" customHeight="1">
      <c r="A63" s="23" t="s">
        <v>846</v>
      </c>
      <c r="B63" s="337"/>
      <c r="C63" s="337"/>
      <c r="D63" s="337"/>
      <c r="E63" s="337"/>
      <c r="F63" s="337"/>
      <c r="G63" s="339"/>
      <c r="H63" s="341">
        <f t="shared" si="10"/>
        <v>0</v>
      </c>
    </row>
    <row r="64" spans="1:8" ht="20.25" customHeight="1">
      <c r="A64" s="332" t="s">
        <v>838</v>
      </c>
      <c r="B64" s="337">
        <v>0</v>
      </c>
      <c r="C64" s="337">
        <v>0</v>
      </c>
      <c r="D64" s="337">
        <v>0</v>
      </c>
      <c r="E64" s="337">
        <v>80000000</v>
      </c>
      <c r="F64" s="337">
        <v>0</v>
      </c>
      <c r="G64" s="339"/>
      <c r="H64" s="341">
        <v>80000000</v>
      </c>
    </row>
    <row r="65" spans="1:8" ht="20.25" customHeight="1">
      <c r="A65" s="26" t="s">
        <v>847</v>
      </c>
      <c r="B65" s="337"/>
      <c r="C65" s="337"/>
      <c r="D65" s="337"/>
      <c r="E65" s="337"/>
      <c r="F65" s="337"/>
      <c r="G65" s="339"/>
      <c r="H65" s="341">
        <f t="shared" si="10"/>
        <v>0</v>
      </c>
    </row>
    <row r="66" spans="1:8" ht="20.25" customHeight="1">
      <c r="A66" s="26" t="s">
        <v>841</v>
      </c>
      <c r="B66" s="337"/>
      <c r="C66" s="337"/>
      <c r="D66" s="337"/>
      <c r="E66" s="337"/>
      <c r="F66" s="337"/>
      <c r="G66" s="339"/>
      <c r="H66" s="341">
        <f t="shared" si="10"/>
        <v>0</v>
      </c>
    </row>
    <row r="67" spans="1:8" ht="20.25" customHeight="1">
      <c r="A67" s="26" t="s">
        <v>843</v>
      </c>
      <c r="B67" s="337"/>
      <c r="C67" s="337"/>
      <c r="D67" s="337"/>
      <c r="E67" s="337"/>
      <c r="F67" s="337"/>
      <c r="G67" s="339"/>
      <c r="H67" s="341">
        <f t="shared" si="10"/>
        <v>0</v>
      </c>
    </row>
    <row r="68" spans="1:8" ht="20.25" customHeight="1">
      <c r="A68" s="26" t="s">
        <v>862</v>
      </c>
      <c r="B68" s="337"/>
      <c r="C68" s="337"/>
      <c r="D68" s="337"/>
      <c r="E68" s="337"/>
      <c r="F68" s="337"/>
      <c r="G68" s="339"/>
      <c r="H68" s="341">
        <f t="shared" si="10"/>
        <v>0</v>
      </c>
    </row>
    <row r="69" spans="1:9" ht="23.25" customHeight="1">
      <c r="A69" s="332" t="s">
        <v>845</v>
      </c>
      <c r="B69" s="337">
        <f>B64+B65-B67-B68</f>
        <v>0</v>
      </c>
      <c r="C69" s="337">
        <f>C64+C65-C67-C68</f>
        <v>0</v>
      </c>
      <c r="D69" s="337">
        <f>D64+D65-D67-D68</f>
        <v>0</v>
      </c>
      <c r="E69" s="337">
        <f>E64+E65-E67-E68</f>
        <v>80000000</v>
      </c>
      <c r="F69" s="337">
        <f>F64+F65-F67-F68</f>
        <v>0</v>
      </c>
      <c r="G69" s="339"/>
      <c r="H69" s="341">
        <f t="shared" si="10"/>
        <v>80000000</v>
      </c>
      <c r="I69" s="65"/>
    </row>
    <row r="70" spans="1:8" ht="23.25" customHeight="1">
      <c r="A70" s="23" t="s">
        <v>881</v>
      </c>
      <c r="B70" s="337"/>
      <c r="C70" s="337"/>
      <c r="D70" s="337"/>
      <c r="E70" s="337"/>
      <c r="F70" s="337"/>
      <c r="G70" s="339"/>
      <c r="H70" s="341">
        <f t="shared" si="10"/>
        <v>0</v>
      </c>
    </row>
    <row r="71" spans="1:8" ht="23.25" customHeight="1">
      <c r="A71" s="349" t="s">
        <v>849</v>
      </c>
      <c r="B71" s="337">
        <f aca="true" t="shared" si="12" ref="B71:G71">B55-B64</f>
        <v>0</v>
      </c>
      <c r="C71" s="337">
        <f t="shared" si="12"/>
        <v>0</v>
      </c>
      <c r="D71" s="337">
        <f t="shared" si="12"/>
        <v>0</v>
      </c>
      <c r="E71" s="337">
        <f t="shared" si="12"/>
        <v>0</v>
      </c>
      <c r="F71" s="337">
        <f t="shared" si="12"/>
        <v>0</v>
      </c>
      <c r="G71" s="339">
        <f t="shared" si="12"/>
        <v>0</v>
      </c>
      <c r="H71" s="341">
        <f t="shared" si="10"/>
        <v>0</v>
      </c>
    </row>
    <row r="72" spans="1:8" ht="23.25" customHeight="1">
      <c r="A72" s="350" t="s">
        <v>850</v>
      </c>
      <c r="B72" s="351">
        <f aca="true" t="shared" si="13" ref="B72:G72">B62-B69</f>
        <v>0</v>
      </c>
      <c r="C72" s="351">
        <f t="shared" si="13"/>
        <v>0</v>
      </c>
      <c r="D72" s="351">
        <f t="shared" si="13"/>
        <v>0</v>
      </c>
      <c r="E72" s="351">
        <f t="shared" si="13"/>
        <v>0</v>
      </c>
      <c r="F72" s="351">
        <f t="shared" si="13"/>
        <v>0</v>
      </c>
      <c r="G72" s="361">
        <f t="shared" si="13"/>
        <v>0</v>
      </c>
      <c r="H72" s="362">
        <f t="shared" si="10"/>
        <v>0</v>
      </c>
    </row>
    <row r="73" spans="1:8" ht="17.25" customHeight="1">
      <c r="A73" s="325" t="s">
        <v>882</v>
      </c>
      <c r="B73" s="363"/>
      <c r="C73" s="363"/>
      <c r="D73" s="363"/>
      <c r="E73" s="363"/>
      <c r="F73" s="363"/>
      <c r="G73" s="363"/>
      <c r="H73" s="363"/>
    </row>
    <row r="74" spans="1:8" s="365" customFormat="1" ht="39" customHeight="1">
      <c r="A74" s="476" t="s">
        <v>829</v>
      </c>
      <c r="B74" s="476"/>
      <c r="C74" s="476"/>
      <c r="D74" s="476"/>
      <c r="E74" s="364" t="s">
        <v>136</v>
      </c>
      <c r="F74" s="364" t="s">
        <v>883</v>
      </c>
      <c r="G74" s="364" t="s">
        <v>884</v>
      </c>
      <c r="H74" s="364" t="s">
        <v>885</v>
      </c>
    </row>
    <row r="75" spans="1:9" ht="22.5" customHeight="1">
      <c r="A75" s="477" t="s">
        <v>886</v>
      </c>
      <c r="B75" s="477"/>
      <c r="C75" s="477"/>
      <c r="D75" s="477"/>
      <c r="E75" s="366"/>
      <c r="F75" s="366"/>
      <c r="G75" s="367"/>
      <c r="H75" s="367"/>
      <c r="I75" s="66"/>
    </row>
    <row r="76" spans="1:9" ht="20.25" customHeight="1">
      <c r="A76" s="478" t="s">
        <v>837</v>
      </c>
      <c r="B76" s="478"/>
      <c r="C76" s="478"/>
      <c r="D76" s="478"/>
      <c r="E76" s="368"/>
      <c r="F76" s="368"/>
      <c r="G76" s="369"/>
      <c r="H76" s="369"/>
      <c r="I76" s="65"/>
    </row>
    <row r="77" spans="1:9" ht="20.25" customHeight="1">
      <c r="A77" s="479" t="s">
        <v>887</v>
      </c>
      <c r="B77" s="479"/>
      <c r="C77" s="479"/>
      <c r="D77" s="479"/>
      <c r="E77" s="368"/>
      <c r="F77" s="368"/>
      <c r="G77" s="369"/>
      <c r="H77" s="369"/>
      <c r="I77" s="65"/>
    </row>
    <row r="78" spans="1:9" ht="20.25" customHeight="1">
      <c r="A78" s="479" t="s">
        <v>888</v>
      </c>
      <c r="B78" s="479"/>
      <c r="C78" s="479"/>
      <c r="D78" s="479"/>
      <c r="E78" s="368"/>
      <c r="F78" s="368"/>
      <c r="G78" s="369"/>
      <c r="H78" s="369"/>
      <c r="I78" s="65"/>
    </row>
    <row r="79" spans="1:9" ht="20.25" customHeight="1">
      <c r="A79" s="479" t="s">
        <v>889</v>
      </c>
      <c r="B79" s="479"/>
      <c r="C79" s="479"/>
      <c r="D79" s="479"/>
      <c r="E79" s="368"/>
      <c r="F79" s="368"/>
      <c r="G79" s="369"/>
      <c r="H79" s="369"/>
      <c r="I79" s="65"/>
    </row>
    <row r="80" spans="1:9" ht="20.25" customHeight="1">
      <c r="A80" s="479" t="s">
        <v>890</v>
      </c>
      <c r="B80" s="479"/>
      <c r="C80" s="479"/>
      <c r="D80" s="479"/>
      <c r="E80" s="368"/>
      <c r="F80" s="368"/>
      <c r="G80" s="369"/>
      <c r="H80" s="369"/>
      <c r="I80" s="65"/>
    </row>
    <row r="81" spans="1:9" ht="20.25" customHeight="1">
      <c r="A81" s="478" t="s">
        <v>846</v>
      </c>
      <c r="B81" s="478"/>
      <c r="C81" s="478"/>
      <c r="D81" s="478"/>
      <c r="E81" s="368"/>
      <c r="F81" s="368"/>
      <c r="G81" s="369"/>
      <c r="H81" s="369"/>
      <c r="I81" s="65"/>
    </row>
    <row r="82" spans="1:9" ht="15.75">
      <c r="A82" s="479" t="s">
        <v>887</v>
      </c>
      <c r="B82" s="479"/>
      <c r="C82" s="479"/>
      <c r="D82" s="479"/>
      <c r="E82" s="368"/>
      <c r="F82" s="368"/>
      <c r="G82" s="369"/>
      <c r="H82" s="369"/>
      <c r="I82" s="65"/>
    </row>
    <row r="83" spans="1:9" ht="15.75">
      <c r="A83" s="479" t="s">
        <v>888</v>
      </c>
      <c r="B83" s="479"/>
      <c r="C83" s="479"/>
      <c r="D83" s="479"/>
      <c r="E83" s="368"/>
      <c r="F83" s="368"/>
      <c r="G83" s="369"/>
      <c r="H83" s="369"/>
      <c r="I83" s="65"/>
    </row>
    <row r="84" spans="1:9" ht="15.75">
      <c r="A84" s="479" t="s">
        <v>889</v>
      </c>
      <c r="B84" s="479"/>
      <c r="C84" s="479"/>
      <c r="D84" s="479"/>
      <c r="E84" s="368"/>
      <c r="F84" s="368"/>
      <c r="G84" s="370"/>
      <c r="H84" s="370"/>
      <c r="I84" s="65"/>
    </row>
    <row r="85" spans="1:9" ht="15.75">
      <c r="A85" s="479" t="s">
        <v>890</v>
      </c>
      <c r="B85" s="479"/>
      <c r="C85" s="479"/>
      <c r="D85" s="479"/>
      <c r="E85" s="368"/>
      <c r="F85" s="368"/>
      <c r="G85" s="370"/>
      <c r="H85" s="369"/>
      <c r="I85" s="65"/>
    </row>
    <row r="86" spans="1:9" ht="15.75">
      <c r="A86" s="478" t="s">
        <v>864</v>
      </c>
      <c r="B86" s="478"/>
      <c r="C86" s="478"/>
      <c r="D86" s="478"/>
      <c r="E86" s="368"/>
      <c r="F86" s="368"/>
      <c r="G86" s="370"/>
      <c r="H86" s="369"/>
      <c r="I86" s="65"/>
    </row>
    <row r="87" spans="1:9" ht="15.75">
      <c r="A87" s="479" t="s">
        <v>887</v>
      </c>
      <c r="B87" s="479"/>
      <c r="C87" s="479"/>
      <c r="D87" s="479"/>
      <c r="E87" s="368"/>
      <c r="F87" s="368"/>
      <c r="G87" s="370"/>
      <c r="H87" s="369"/>
      <c r="I87" s="65"/>
    </row>
    <row r="88" spans="1:9" ht="15.75">
      <c r="A88" s="479" t="s">
        <v>888</v>
      </c>
      <c r="B88" s="479"/>
      <c r="C88" s="479"/>
      <c r="D88" s="479"/>
      <c r="E88" s="368"/>
      <c r="F88" s="368"/>
      <c r="G88" s="370"/>
      <c r="H88" s="369"/>
      <c r="I88" s="65"/>
    </row>
    <row r="89" spans="1:9" ht="15.75">
      <c r="A89" s="479" t="s">
        <v>889</v>
      </c>
      <c r="B89" s="479"/>
      <c r="C89" s="479"/>
      <c r="D89" s="479"/>
      <c r="E89" s="368"/>
      <c r="F89" s="368"/>
      <c r="G89" s="370"/>
      <c r="H89" s="369"/>
      <c r="I89" s="65"/>
    </row>
    <row r="90" spans="1:8" ht="15.75">
      <c r="A90" s="479" t="s">
        <v>890</v>
      </c>
      <c r="B90" s="479"/>
      <c r="C90" s="479"/>
      <c r="D90" s="479"/>
      <c r="E90" s="368"/>
      <c r="F90" s="368"/>
      <c r="G90" s="370"/>
      <c r="H90" s="369"/>
    </row>
    <row r="91" spans="1:8" ht="15.75">
      <c r="A91" s="480" t="s">
        <v>891</v>
      </c>
      <c r="B91" s="480"/>
      <c r="C91" s="480"/>
      <c r="D91" s="480"/>
      <c r="E91" s="368"/>
      <c r="F91" s="368"/>
      <c r="G91" s="370"/>
      <c r="H91" s="369"/>
    </row>
    <row r="92" spans="1:8" ht="15.75">
      <c r="A92" s="478" t="s">
        <v>837</v>
      </c>
      <c r="B92" s="478"/>
      <c r="C92" s="478"/>
      <c r="D92" s="478"/>
      <c r="E92" s="368"/>
      <c r="F92" s="368"/>
      <c r="G92" s="370"/>
      <c r="H92" s="369"/>
    </row>
    <row r="93" spans="1:8" ht="15.75">
      <c r="A93" s="479" t="s">
        <v>887</v>
      </c>
      <c r="B93" s="479"/>
      <c r="C93" s="479"/>
      <c r="D93" s="479"/>
      <c r="E93" s="368"/>
      <c r="F93" s="368"/>
      <c r="G93" s="370"/>
      <c r="H93" s="369"/>
    </row>
    <row r="94" spans="1:8" ht="15.75">
      <c r="A94" s="479" t="s">
        <v>888</v>
      </c>
      <c r="B94" s="479"/>
      <c r="C94" s="479"/>
      <c r="D94" s="479"/>
      <c r="E94" s="368"/>
      <c r="F94" s="368"/>
      <c r="G94" s="370"/>
      <c r="H94" s="370"/>
    </row>
    <row r="95" spans="1:8" ht="15.75">
      <c r="A95" s="479" t="s">
        <v>889</v>
      </c>
      <c r="B95" s="479"/>
      <c r="C95" s="479"/>
      <c r="D95" s="479"/>
      <c r="E95" s="368"/>
      <c r="F95" s="368"/>
      <c r="G95" s="370"/>
      <c r="H95" s="370"/>
    </row>
    <row r="96" spans="1:8" ht="15.75">
      <c r="A96" s="479" t="s">
        <v>890</v>
      </c>
      <c r="B96" s="479"/>
      <c r="C96" s="479"/>
      <c r="D96" s="479"/>
      <c r="E96" s="368"/>
      <c r="F96" s="368"/>
      <c r="G96" s="370"/>
      <c r="H96" s="370"/>
    </row>
    <row r="97" spans="1:8" ht="15.75">
      <c r="A97" s="478" t="s">
        <v>892</v>
      </c>
      <c r="B97" s="478"/>
      <c r="C97" s="478"/>
      <c r="D97" s="478"/>
      <c r="E97" s="368"/>
      <c r="F97" s="368"/>
      <c r="G97" s="370"/>
      <c r="H97" s="370"/>
    </row>
    <row r="98" spans="1:8" ht="15.75">
      <c r="A98" s="479" t="s">
        <v>887</v>
      </c>
      <c r="B98" s="479"/>
      <c r="C98" s="479"/>
      <c r="D98" s="479"/>
      <c r="E98" s="368"/>
      <c r="F98" s="368"/>
      <c r="G98" s="370"/>
      <c r="H98" s="370"/>
    </row>
    <row r="99" spans="1:8" ht="15.75">
      <c r="A99" s="479" t="s">
        <v>888</v>
      </c>
      <c r="B99" s="479"/>
      <c r="C99" s="479"/>
      <c r="D99" s="479"/>
      <c r="E99" s="368"/>
      <c r="F99" s="368"/>
      <c r="G99" s="370"/>
      <c r="H99" s="370"/>
    </row>
    <row r="100" spans="1:8" ht="15.75">
      <c r="A100" s="479" t="s">
        <v>889</v>
      </c>
      <c r="B100" s="479"/>
      <c r="C100" s="479"/>
      <c r="D100" s="479"/>
      <c r="E100" s="368"/>
      <c r="F100" s="368"/>
      <c r="G100" s="370"/>
      <c r="H100" s="370"/>
    </row>
    <row r="101" spans="1:8" ht="15.75">
      <c r="A101" s="479" t="s">
        <v>890</v>
      </c>
      <c r="B101" s="479"/>
      <c r="C101" s="479"/>
      <c r="D101" s="479"/>
      <c r="E101" s="368"/>
      <c r="F101" s="368"/>
      <c r="G101" s="370"/>
      <c r="H101" s="370"/>
    </row>
    <row r="102" spans="1:8" ht="15.75">
      <c r="A102" s="478" t="s">
        <v>864</v>
      </c>
      <c r="B102" s="478"/>
      <c r="C102" s="478"/>
      <c r="D102" s="478"/>
      <c r="E102" s="368"/>
      <c r="F102" s="368"/>
      <c r="G102" s="370"/>
      <c r="H102" s="370"/>
    </row>
    <row r="103" spans="1:8" ht="15.75">
      <c r="A103" s="479" t="s">
        <v>887</v>
      </c>
      <c r="B103" s="479"/>
      <c r="C103" s="479"/>
      <c r="D103" s="479"/>
      <c r="E103" s="368"/>
      <c r="F103" s="368"/>
      <c r="G103" s="370"/>
      <c r="H103" s="370"/>
    </row>
    <row r="104" spans="1:8" ht="15.75">
      <c r="A104" s="479" t="s">
        <v>888</v>
      </c>
      <c r="B104" s="479"/>
      <c r="C104" s="479"/>
      <c r="D104" s="479"/>
      <c r="E104" s="368"/>
      <c r="F104" s="368"/>
      <c r="G104" s="370"/>
      <c r="H104" s="370"/>
    </row>
    <row r="105" spans="1:8" ht="15.75">
      <c r="A105" s="479" t="s">
        <v>889</v>
      </c>
      <c r="B105" s="479"/>
      <c r="C105" s="479"/>
      <c r="D105" s="479"/>
      <c r="E105" s="368"/>
      <c r="F105" s="368"/>
      <c r="G105" s="370"/>
      <c r="H105" s="370"/>
    </row>
    <row r="106" spans="1:8" ht="15.75">
      <c r="A106" s="481" t="s">
        <v>890</v>
      </c>
      <c r="B106" s="481"/>
      <c r="C106" s="481"/>
      <c r="D106" s="481"/>
      <c r="E106" s="371"/>
      <c r="F106" s="371"/>
      <c r="G106" s="372"/>
      <c r="H106" s="372"/>
    </row>
    <row r="107" ht="15.75">
      <c r="A107" s="373" t="s">
        <v>893</v>
      </c>
    </row>
    <row r="108" ht="15.75">
      <c r="A108" s="373" t="s">
        <v>894</v>
      </c>
    </row>
  </sheetData>
  <sheetProtection/>
  <mergeCells count="58">
    <mergeCell ref="A104:D104"/>
    <mergeCell ref="A105:D105"/>
    <mergeCell ref="A106:D106"/>
    <mergeCell ref="A98:D98"/>
    <mergeCell ref="A99:D99"/>
    <mergeCell ref="A100:D100"/>
    <mergeCell ref="A101:D101"/>
    <mergeCell ref="A102:D102"/>
    <mergeCell ref="A103:D103"/>
    <mergeCell ref="A92:D92"/>
    <mergeCell ref="A93:D93"/>
    <mergeCell ref="A94:D94"/>
    <mergeCell ref="A95:D95"/>
    <mergeCell ref="A96:D96"/>
    <mergeCell ref="A97:D97"/>
    <mergeCell ref="A86:D86"/>
    <mergeCell ref="A87:D87"/>
    <mergeCell ref="A88:D88"/>
    <mergeCell ref="A89:D89"/>
    <mergeCell ref="A90:D90"/>
    <mergeCell ref="A91:D91"/>
    <mergeCell ref="A80:D80"/>
    <mergeCell ref="A81:D81"/>
    <mergeCell ref="A82:D82"/>
    <mergeCell ref="A83:D83"/>
    <mergeCell ref="A84:D84"/>
    <mergeCell ref="A85:D85"/>
    <mergeCell ref="A74:D74"/>
    <mergeCell ref="A75:D75"/>
    <mergeCell ref="A76:D76"/>
    <mergeCell ref="A77:D77"/>
    <mergeCell ref="A78:D78"/>
    <mergeCell ref="A79:D79"/>
    <mergeCell ref="G27:G28"/>
    <mergeCell ref="H27:H28"/>
    <mergeCell ref="A52:A53"/>
    <mergeCell ref="B52:B53"/>
    <mergeCell ref="C52:C53"/>
    <mergeCell ref="D52:D53"/>
    <mergeCell ref="E52:E53"/>
    <mergeCell ref="F52:F53"/>
    <mergeCell ref="G52:H53"/>
    <mergeCell ref="G2:G3"/>
    <mergeCell ref="H2:H3"/>
    <mergeCell ref="G23:H23"/>
    <mergeCell ref="F24:G24"/>
    <mergeCell ref="A27:A28"/>
    <mergeCell ref="B27:B28"/>
    <mergeCell ref="C27:C28"/>
    <mergeCell ref="D27:D28"/>
    <mergeCell ref="E27:E28"/>
    <mergeCell ref="F27:F28"/>
    <mergeCell ref="A2:A3"/>
    <mergeCell ref="B2:B3"/>
    <mergeCell ref="C2:C3"/>
    <mergeCell ref="D2:D3"/>
    <mergeCell ref="E2:E3"/>
    <mergeCell ref="F2:F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K42"/>
  <sheetViews>
    <sheetView tabSelected="1" zoomScalePageLayoutView="0" workbookViewId="0" topLeftCell="A1">
      <selection activeCell="E22" sqref="E22"/>
    </sheetView>
  </sheetViews>
  <sheetFormatPr defaultColWidth="9.00390625" defaultRowHeight="15.75"/>
  <cols>
    <col min="1" max="1" width="28.625" style="0" customWidth="1"/>
    <col min="2" max="2" width="14.875" style="293" customWidth="1"/>
    <col min="3" max="3" width="7.25390625" style="293" customWidth="1"/>
    <col min="4" max="4" width="11.75390625" style="293" customWidth="1"/>
    <col min="5" max="5" width="6.25390625" style="293" customWidth="1"/>
    <col min="6" max="6" width="12.625" style="293" customWidth="1"/>
    <col min="7" max="7" width="12.875" style="293" customWidth="1"/>
    <col min="8" max="8" width="12.50390625" style="0" customWidth="1"/>
    <col min="9" max="9" width="6.375" style="0" customWidth="1"/>
    <col min="10" max="10" width="16.75390625" style="0" customWidth="1"/>
    <col min="11" max="11" width="17.375" style="0" customWidth="1"/>
  </cols>
  <sheetData>
    <row r="1" spans="1:11" s="375" customFormat="1" ht="13.5" customHeight="1">
      <c r="A1" s="374" t="s">
        <v>895</v>
      </c>
      <c r="B1" s="334"/>
      <c r="C1" s="334"/>
      <c r="D1" s="334"/>
      <c r="E1" s="334"/>
      <c r="F1" s="334"/>
      <c r="G1" s="334"/>
      <c r="H1" s="335"/>
      <c r="I1" s="335"/>
      <c r="J1" s="335"/>
      <c r="K1" s="335"/>
    </row>
    <row r="2" spans="1:11" s="379" customFormat="1" ht="12.75" customHeight="1">
      <c r="A2" s="376" t="s">
        <v>896</v>
      </c>
      <c r="B2" s="377"/>
      <c r="C2" s="377"/>
      <c r="D2" s="377"/>
      <c r="E2" s="377"/>
      <c r="F2" s="377"/>
      <c r="G2" s="377"/>
      <c r="H2" s="378"/>
      <c r="I2" s="378"/>
      <c r="J2" s="378"/>
      <c r="K2" s="378"/>
    </row>
    <row r="3" spans="1:11" ht="27" customHeight="1">
      <c r="A3" s="483" t="s">
        <v>829</v>
      </c>
      <c r="B3" s="482" t="s">
        <v>897</v>
      </c>
      <c r="C3" s="482" t="s">
        <v>898</v>
      </c>
      <c r="D3" s="482" t="s">
        <v>899</v>
      </c>
      <c r="E3" s="482" t="s">
        <v>900</v>
      </c>
      <c r="F3" s="482" t="s">
        <v>901</v>
      </c>
      <c r="G3" s="482" t="s">
        <v>902</v>
      </c>
      <c r="H3" s="482" t="s">
        <v>903</v>
      </c>
      <c r="I3" s="482" t="s">
        <v>904</v>
      </c>
      <c r="J3" s="482" t="s">
        <v>214</v>
      </c>
      <c r="K3" s="6"/>
    </row>
    <row r="4" spans="1:11" ht="27" customHeight="1">
      <c r="A4" s="483"/>
      <c r="B4" s="482"/>
      <c r="C4" s="482"/>
      <c r="D4" s="482"/>
      <c r="E4" s="482"/>
      <c r="F4" s="482"/>
      <c r="G4" s="482"/>
      <c r="H4" s="482"/>
      <c r="I4" s="482"/>
      <c r="J4" s="482"/>
      <c r="K4" s="6"/>
    </row>
    <row r="5" spans="1:11" ht="15.75">
      <c r="A5" s="58" t="s">
        <v>905</v>
      </c>
      <c r="B5" s="380">
        <v>1</v>
      </c>
      <c r="C5" s="380">
        <v>2</v>
      </c>
      <c r="D5" s="380">
        <v>3</v>
      </c>
      <c r="E5" s="380">
        <v>4</v>
      </c>
      <c r="F5" s="380">
        <v>5</v>
      </c>
      <c r="G5" s="380">
        <v>6</v>
      </c>
      <c r="H5" s="380">
        <v>7</v>
      </c>
      <c r="I5" s="380">
        <v>8</v>
      </c>
      <c r="J5" s="380">
        <v>9</v>
      </c>
      <c r="K5" s="6"/>
    </row>
    <row r="6" spans="1:11" ht="24" customHeight="1">
      <c r="A6" s="381" t="s">
        <v>906</v>
      </c>
      <c r="B6" s="382">
        <v>654885595389</v>
      </c>
      <c r="C6" s="382">
        <v>0</v>
      </c>
      <c r="D6" s="382">
        <v>28549025238</v>
      </c>
      <c r="E6" s="382">
        <v>0</v>
      </c>
      <c r="F6" s="382">
        <v>116296546666</v>
      </c>
      <c r="G6" s="382">
        <v>502749098062</v>
      </c>
      <c r="H6" s="382">
        <v>0</v>
      </c>
      <c r="I6" s="46">
        <v>0</v>
      </c>
      <c r="J6" s="382">
        <f>SUM(B6:I6)</f>
        <v>1302480265355</v>
      </c>
      <c r="K6" s="6"/>
    </row>
    <row r="7" spans="1:11" ht="20.25" customHeight="1" hidden="1">
      <c r="A7" s="383" t="s">
        <v>907</v>
      </c>
      <c r="B7" s="28"/>
      <c r="C7" s="28"/>
      <c r="D7" s="28"/>
      <c r="E7" s="28"/>
      <c r="F7" s="28"/>
      <c r="G7" s="28"/>
      <c r="H7" s="28"/>
      <c r="I7" s="28"/>
      <c r="J7" s="28">
        <f>SUM(B7:I7)</f>
        <v>0</v>
      </c>
      <c r="K7" s="6"/>
    </row>
    <row r="8" spans="1:11" ht="20.25" customHeight="1">
      <c r="A8" s="384" t="s">
        <v>908</v>
      </c>
      <c r="B8" s="28"/>
      <c r="C8" s="28"/>
      <c r="D8" s="28"/>
      <c r="E8" s="28"/>
      <c r="F8" s="28"/>
      <c r="G8" s="28"/>
      <c r="H8" s="39">
        <v>20518931293</v>
      </c>
      <c r="I8" s="28"/>
      <c r="J8" s="28">
        <f>SUM(B8:I8)</f>
        <v>20518931293</v>
      </c>
      <c r="K8" s="6"/>
    </row>
    <row r="9" spans="1:11" ht="20.25" customHeight="1">
      <c r="A9" s="384" t="s">
        <v>909</v>
      </c>
      <c r="B9" s="28"/>
      <c r="C9" s="28"/>
      <c r="D9" s="28"/>
      <c r="E9" s="28"/>
      <c r="F9" s="28"/>
      <c r="G9" s="28"/>
      <c r="H9" s="28"/>
      <c r="I9" s="28"/>
      <c r="J9" s="28">
        <f aca="true" t="shared" si="0" ref="J9:J18">SUM(B9:I9)</f>
        <v>0</v>
      </c>
      <c r="K9" s="6"/>
    </row>
    <row r="10" spans="1:11" ht="20.25" customHeight="1" hidden="1">
      <c r="A10" s="384" t="s">
        <v>910</v>
      </c>
      <c r="B10" s="28"/>
      <c r="C10" s="28"/>
      <c r="D10" s="28"/>
      <c r="E10" s="28"/>
      <c r="F10" s="28"/>
      <c r="G10" s="28"/>
      <c r="H10" s="28"/>
      <c r="I10" s="28"/>
      <c r="J10" s="28">
        <f t="shared" si="0"/>
        <v>0</v>
      </c>
      <c r="K10" s="6"/>
    </row>
    <row r="11" spans="1:11" ht="20.25" customHeight="1" hidden="1">
      <c r="A11" s="384" t="s">
        <v>911</v>
      </c>
      <c r="B11" s="28"/>
      <c r="C11" s="28"/>
      <c r="D11" s="28"/>
      <c r="E11" s="28"/>
      <c r="F11" s="28"/>
      <c r="G11" s="28"/>
      <c r="H11" s="28"/>
      <c r="I11" s="28"/>
      <c r="J11" s="28">
        <f t="shared" si="0"/>
        <v>0</v>
      </c>
      <c r="K11" s="6"/>
    </row>
    <row r="12" spans="1:11" ht="20.25" customHeight="1" hidden="1">
      <c r="A12" s="384" t="s">
        <v>912</v>
      </c>
      <c r="B12" s="28"/>
      <c r="C12" s="28"/>
      <c r="D12" s="28"/>
      <c r="E12" s="28"/>
      <c r="F12" s="28"/>
      <c r="G12" s="28"/>
      <c r="H12" s="28"/>
      <c r="I12" s="28"/>
      <c r="J12" s="28">
        <f t="shared" si="0"/>
        <v>0</v>
      </c>
      <c r="K12" s="6"/>
    </row>
    <row r="13" spans="1:11" ht="20.25" customHeight="1">
      <c r="A13" s="385" t="s">
        <v>913</v>
      </c>
      <c r="B13" s="28"/>
      <c r="C13" s="28"/>
      <c r="D13" s="28"/>
      <c r="E13" s="28">
        <v>460682</v>
      </c>
      <c r="F13" s="28"/>
      <c r="G13" s="28"/>
      <c r="H13" s="28"/>
      <c r="I13" s="28"/>
      <c r="J13" s="28">
        <f>SUM(B13:I13)</f>
        <v>460682</v>
      </c>
      <c r="K13" s="6"/>
    </row>
    <row r="14" spans="1:11" ht="20.25" customHeight="1">
      <c r="A14" s="384" t="s">
        <v>914</v>
      </c>
      <c r="B14" s="28"/>
      <c r="C14" s="28"/>
      <c r="D14" s="28"/>
      <c r="E14" s="28"/>
      <c r="F14" s="28">
        <f>F17</f>
        <v>18484735457</v>
      </c>
      <c r="G14" s="28"/>
      <c r="H14" s="28">
        <f>H18</f>
        <v>20518931293</v>
      </c>
      <c r="I14" s="28"/>
      <c r="J14" s="28">
        <f>SUM(B14:I14)</f>
        <v>39003666750</v>
      </c>
      <c r="K14" s="6"/>
    </row>
    <row r="15" spans="1:11" ht="20.25" customHeight="1">
      <c r="A15" s="384" t="s">
        <v>915</v>
      </c>
      <c r="B15" s="28"/>
      <c r="C15" s="28"/>
      <c r="D15" s="28"/>
      <c r="E15" s="28"/>
      <c r="F15" s="28"/>
      <c r="G15" s="28"/>
      <c r="H15" s="28"/>
      <c r="I15" s="28"/>
      <c r="J15" s="28">
        <f t="shared" si="0"/>
        <v>0</v>
      </c>
      <c r="K15" s="6"/>
    </row>
    <row r="16" spans="1:11" ht="20.25" customHeight="1" hidden="1">
      <c r="A16" s="384" t="s">
        <v>916</v>
      </c>
      <c r="B16" s="28"/>
      <c r="C16" s="28"/>
      <c r="D16" s="28"/>
      <c r="E16" s="28"/>
      <c r="F16" s="28"/>
      <c r="G16" s="28"/>
      <c r="H16" s="28"/>
      <c r="I16" s="28"/>
      <c r="J16" s="28">
        <f t="shared" si="0"/>
        <v>0</v>
      </c>
      <c r="K16" s="6"/>
    </row>
    <row r="17" spans="1:11" ht="20.25" customHeight="1">
      <c r="A17" s="385" t="s">
        <v>917</v>
      </c>
      <c r="B17" s="28"/>
      <c r="C17" s="28"/>
      <c r="D17" s="28"/>
      <c r="E17" s="28"/>
      <c r="F17" s="28">
        <v>18484735457</v>
      </c>
      <c r="G17" s="28"/>
      <c r="H17" s="28"/>
      <c r="I17" s="28"/>
      <c r="J17" s="28">
        <f t="shared" si="0"/>
        <v>18484735457</v>
      </c>
      <c r="K17" s="6"/>
    </row>
    <row r="18" spans="1:11" ht="20.25" customHeight="1">
      <c r="A18" s="384" t="s">
        <v>918</v>
      </c>
      <c r="B18" s="28"/>
      <c r="C18" s="28"/>
      <c r="D18" s="28"/>
      <c r="E18" s="28"/>
      <c r="F18" s="28"/>
      <c r="G18" s="28"/>
      <c r="H18" s="28">
        <v>20518931293</v>
      </c>
      <c r="I18" s="28"/>
      <c r="J18" s="28">
        <f t="shared" si="0"/>
        <v>20518931293</v>
      </c>
      <c r="K18" s="6"/>
    </row>
    <row r="19" spans="1:11" ht="20.25" customHeight="1">
      <c r="A19" s="386" t="s">
        <v>919</v>
      </c>
      <c r="B19" s="25">
        <f>B6+B7+B8+B9+B13-B11-B12-B14</f>
        <v>654885595389</v>
      </c>
      <c r="C19" s="25">
        <f aca="true" t="shared" si="1" ref="C19:J19">C6+C7+C8+C9+C13-C11-C12-C14</f>
        <v>0</v>
      </c>
      <c r="D19" s="25">
        <f t="shared" si="1"/>
        <v>28549025238</v>
      </c>
      <c r="E19" s="25">
        <f t="shared" si="1"/>
        <v>460682</v>
      </c>
      <c r="F19" s="25">
        <f t="shared" si="1"/>
        <v>97811811209</v>
      </c>
      <c r="G19" s="25">
        <f t="shared" si="1"/>
        <v>502749098062</v>
      </c>
      <c r="H19" s="25">
        <f t="shared" si="1"/>
        <v>0</v>
      </c>
      <c r="I19" s="25">
        <f t="shared" si="1"/>
        <v>0</v>
      </c>
      <c r="J19" s="25">
        <f t="shared" si="1"/>
        <v>1283995990580</v>
      </c>
      <c r="K19" s="6"/>
    </row>
    <row r="20" spans="1:11" ht="20.25" customHeight="1">
      <c r="A20" s="386" t="s">
        <v>920</v>
      </c>
      <c r="B20" s="25">
        <f>B19</f>
        <v>654885595389</v>
      </c>
      <c r="C20" s="25">
        <f aca="true" t="shared" si="2" ref="C20:J20">C19</f>
        <v>0</v>
      </c>
      <c r="D20" s="25">
        <f t="shared" si="2"/>
        <v>28549025238</v>
      </c>
      <c r="E20" s="25">
        <f>E19</f>
        <v>460682</v>
      </c>
      <c r="F20" s="25">
        <f t="shared" si="2"/>
        <v>97811811209</v>
      </c>
      <c r="G20" s="25">
        <f t="shared" si="2"/>
        <v>502749098062</v>
      </c>
      <c r="H20" s="25">
        <f t="shared" si="2"/>
        <v>0</v>
      </c>
      <c r="I20" s="25">
        <f t="shared" si="2"/>
        <v>0</v>
      </c>
      <c r="J20" s="25">
        <f t="shared" si="2"/>
        <v>1283995990580</v>
      </c>
      <c r="K20" s="6"/>
    </row>
    <row r="21" spans="1:11" ht="20.25" customHeight="1">
      <c r="A21" s="384" t="s">
        <v>921</v>
      </c>
      <c r="B21" s="39">
        <v>802842934509</v>
      </c>
      <c r="C21" s="39"/>
      <c r="D21" s="39"/>
      <c r="E21" s="39"/>
      <c r="F21" s="39"/>
      <c r="G21" s="39"/>
      <c r="H21" s="39"/>
      <c r="I21" s="28"/>
      <c r="J21" s="28">
        <f>SUM(B21:I21)</f>
        <v>802842934509</v>
      </c>
      <c r="K21" s="6"/>
    </row>
    <row r="22" spans="1:11" ht="20.25" customHeight="1">
      <c r="A22" s="384" t="s">
        <v>922</v>
      </c>
      <c r="B22" s="39"/>
      <c r="C22" s="39"/>
      <c r="D22" s="39"/>
      <c r="E22" s="39"/>
      <c r="F22" s="39"/>
      <c r="G22" s="39"/>
      <c r="H22" s="39">
        <f>'[1]KQKD-01'!E26</f>
        <v>7677354260</v>
      </c>
      <c r="I22" s="28"/>
      <c r="J22" s="28">
        <f aca="true" t="shared" si="3" ref="J22:J31">SUM(B22:I22)</f>
        <v>7677354260</v>
      </c>
      <c r="K22" s="6"/>
    </row>
    <row r="23" spans="1:11" ht="20.25" customHeight="1">
      <c r="A23" s="384" t="s">
        <v>909</v>
      </c>
      <c r="B23" s="39"/>
      <c r="C23" s="39"/>
      <c r="D23" s="39"/>
      <c r="E23" s="39"/>
      <c r="F23" s="39"/>
      <c r="G23" s="39"/>
      <c r="H23" s="39"/>
      <c r="I23" s="28"/>
      <c r="J23" s="28">
        <f t="shared" si="3"/>
        <v>0</v>
      </c>
      <c r="K23" s="6"/>
    </row>
    <row r="24" spans="1:11" ht="20.25" customHeight="1">
      <c r="A24" s="385" t="s">
        <v>913</v>
      </c>
      <c r="B24" s="39"/>
      <c r="C24" s="39"/>
      <c r="D24" s="39"/>
      <c r="E24" s="39"/>
      <c r="F24" s="39"/>
      <c r="G24" s="39"/>
      <c r="H24" s="39"/>
      <c r="I24" s="28"/>
      <c r="J24" s="28">
        <f t="shared" si="3"/>
        <v>0</v>
      </c>
      <c r="K24" s="6"/>
    </row>
    <row r="25" spans="1:11" ht="20.25" customHeight="1">
      <c r="A25" s="384" t="s">
        <v>914</v>
      </c>
      <c r="B25" s="39">
        <f>B29+B30+B31</f>
        <v>0</v>
      </c>
      <c r="C25" s="39">
        <f>C29+C30+C31</f>
        <v>0</v>
      </c>
      <c r="D25" s="39">
        <f aca="true" t="shared" si="4" ref="D25:I25">SUM(D28:D31)</f>
        <v>28549025238</v>
      </c>
      <c r="E25" s="39">
        <f t="shared" si="4"/>
        <v>460682</v>
      </c>
      <c r="F25" s="39">
        <f t="shared" si="4"/>
        <v>97811811209</v>
      </c>
      <c r="G25" s="39">
        <f t="shared" si="4"/>
        <v>502749098062</v>
      </c>
      <c r="H25" s="39">
        <f t="shared" si="4"/>
        <v>6497803823</v>
      </c>
      <c r="I25" s="39">
        <f t="shared" si="4"/>
        <v>0</v>
      </c>
      <c r="J25" s="28">
        <f t="shared" si="3"/>
        <v>635608199014</v>
      </c>
      <c r="K25" s="6"/>
    </row>
    <row r="26" spans="1:11" ht="20.25" customHeight="1" hidden="1">
      <c r="A26" s="384" t="s">
        <v>923</v>
      </c>
      <c r="B26" s="39"/>
      <c r="C26" s="39"/>
      <c r="D26" s="39"/>
      <c r="E26" s="39"/>
      <c r="F26" s="39"/>
      <c r="G26" s="39"/>
      <c r="H26" s="39"/>
      <c r="I26" s="28"/>
      <c r="J26" s="28">
        <f t="shared" si="3"/>
        <v>0</v>
      </c>
      <c r="K26" s="6"/>
    </row>
    <row r="27" spans="1:11" ht="20.25" customHeight="1" hidden="1">
      <c r="A27" s="384"/>
      <c r="B27" s="39"/>
      <c r="C27" s="39"/>
      <c r="D27" s="39"/>
      <c r="E27" s="39"/>
      <c r="F27" s="39"/>
      <c r="G27" s="39"/>
      <c r="H27" s="39"/>
      <c r="I27" s="28"/>
      <c r="J27" s="28">
        <f t="shared" si="3"/>
        <v>0</v>
      </c>
      <c r="K27" s="6"/>
    </row>
    <row r="28" spans="1:11" ht="20.25" customHeight="1">
      <c r="A28" s="385" t="s">
        <v>924</v>
      </c>
      <c r="B28" s="64"/>
      <c r="C28" s="64"/>
      <c r="D28" s="64">
        <v>28549025238</v>
      </c>
      <c r="E28" s="64"/>
      <c r="F28" s="64">
        <f>F20</f>
        <v>97811811209</v>
      </c>
      <c r="G28" s="64">
        <f>G20</f>
        <v>502749098062</v>
      </c>
      <c r="H28" s="64"/>
      <c r="I28" s="52"/>
      <c r="J28" s="28">
        <f t="shared" si="3"/>
        <v>629109934509</v>
      </c>
      <c r="K28" s="6"/>
    </row>
    <row r="29" spans="1:11" ht="20.25" customHeight="1">
      <c r="A29" s="384" t="s">
        <v>915</v>
      </c>
      <c r="B29" s="64"/>
      <c r="C29" s="64"/>
      <c r="D29" s="64"/>
      <c r="E29" s="64"/>
      <c r="F29" s="64"/>
      <c r="G29" s="64"/>
      <c r="H29" s="64"/>
      <c r="I29" s="52"/>
      <c r="J29" s="28">
        <f t="shared" si="3"/>
        <v>0</v>
      </c>
      <c r="K29" s="6"/>
    </row>
    <row r="30" spans="1:11" ht="20.25" customHeight="1">
      <c r="A30" s="385" t="s">
        <v>925</v>
      </c>
      <c r="B30" s="64"/>
      <c r="C30" s="64"/>
      <c r="D30" s="64"/>
      <c r="E30" s="64"/>
      <c r="F30" s="64"/>
      <c r="G30" s="64"/>
      <c r="H30" s="64"/>
      <c r="I30" s="52"/>
      <c r="J30" s="28">
        <f t="shared" si="3"/>
        <v>0</v>
      </c>
      <c r="K30" s="6"/>
    </row>
    <row r="31" spans="1:11" ht="20.25" customHeight="1">
      <c r="A31" s="384" t="s">
        <v>918</v>
      </c>
      <c r="B31" s="64"/>
      <c r="C31" s="64"/>
      <c r="D31" s="64"/>
      <c r="E31" s="64">
        <f>E20</f>
        <v>460682</v>
      </c>
      <c r="F31" s="64"/>
      <c r="G31" s="64"/>
      <c r="H31" s="64">
        <f>'[1]THUYETTC-01'!H638</f>
        <v>6497803823</v>
      </c>
      <c r="I31" s="52"/>
      <c r="J31" s="28">
        <f t="shared" si="3"/>
        <v>6498264505</v>
      </c>
      <c r="K31" s="6"/>
    </row>
    <row r="32" spans="1:11" ht="18" customHeight="1">
      <c r="A32" s="387" t="s">
        <v>926</v>
      </c>
      <c r="B32" s="388">
        <f>B20+B21+B22+B23+B24-B25</f>
        <v>1457728529898</v>
      </c>
      <c r="C32" s="388">
        <f aca="true" t="shared" si="5" ref="C32:I32">C20+C21+C22+C23+C24-C25</f>
        <v>0</v>
      </c>
      <c r="D32" s="388">
        <f t="shared" si="5"/>
        <v>0</v>
      </c>
      <c r="E32" s="388">
        <f t="shared" si="5"/>
        <v>0</v>
      </c>
      <c r="F32" s="388">
        <f t="shared" si="5"/>
        <v>0</v>
      </c>
      <c r="G32" s="388">
        <f t="shared" si="5"/>
        <v>0</v>
      </c>
      <c r="H32" s="388">
        <f t="shared" si="5"/>
        <v>1179550437</v>
      </c>
      <c r="I32" s="388">
        <f t="shared" si="5"/>
        <v>0</v>
      </c>
      <c r="J32" s="388">
        <f>J20+J21+J22+J23+J24-J25</f>
        <v>1458908080335</v>
      </c>
      <c r="K32" s="65"/>
    </row>
    <row r="33" spans="1:11" s="379" customFormat="1" ht="22.5" customHeight="1">
      <c r="A33" s="389"/>
      <c r="B33" s="377"/>
      <c r="C33" s="390"/>
      <c r="D33" s="391"/>
      <c r="E33" s="391"/>
      <c r="F33" s="391"/>
      <c r="G33" s="391"/>
      <c r="H33" s="378"/>
      <c r="I33" s="378"/>
      <c r="J33" s="378"/>
      <c r="K33" s="378"/>
    </row>
    <row r="34" spans="1:11" ht="15.75">
      <c r="A34" s="392"/>
      <c r="B34" s="21"/>
      <c r="C34" s="393"/>
      <c r="D34" s="21"/>
      <c r="E34" s="65"/>
      <c r="F34" s="65"/>
      <c r="G34" s="65"/>
      <c r="H34" s="6"/>
      <c r="I34" s="6"/>
      <c r="J34" s="6"/>
      <c r="K34" s="6"/>
    </row>
    <row r="35" spans="1:11" ht="15.75">
      <c r="A35" s="392"/>
      <c r="B35" s="65"/>
      <c r="C35" s="393"/>
      <c r="D35" s="21"/>
      <c r="E35" s="65"/>
      <c r="F35" s="65"/>
      <c r="G35" s="65"/>
      <c r="H35" s="6"/>
      <c r="I35" s="6"/>
      <c r="J35" s="6"/>
      <c r="K35" s="6"/>
    </row>
    <row r="36" spans="1:11" ht="15.75">
      <c r="A36" s="8"/>
      <c r="B36" s="21"/>
      <c r="C36" s="393"/>
      <c r="D36" s="21"/>
      <c r="E36" s="65"/>
      <c r="F36" s="394"/>
      <c r="G36" s="65"/>
      <c r="H36" s="6"/>
      <c r="I36" s="6"/>
      <c r="J36" s="6"/>
      <c r="K36" s="6"/>
    </row>
    <row r="37" spans="1:11" ht="15.75">
      <c r="A37" s="389"/>
      <c r="B37" s="65"/>
      <c r="C37" s="65"/>
      <c r="D37" s="21"/>
      <c r="E37" s="65"/>
      <c r="F37" s="65"/>
      <c r="G37" s="65"/>
      <c r="H37" s="6"/>
      <c r="I37" s="6"/>
      <c r="J37" s="6"/>
      <c r="K37" s="6"/>
    </row>
    <row r="38" spans="1:11" ht="15.75">
      <c r="A38" s="389"/>
      <c r="B38" s="65"/>
      <c r="C38" s="65"/>
      <c r="D38" s="21"/>
      <c r="E38" s="65"/>
      <c r="F38" s="65"/>
      <c r="G38" s="65"/>
      <c r="H38" s="6"/>
      <c r="I38" s="6"/>
      <c r="J38" s="6"/>
      <c r="K38" s="6"/>
    </row>
    <row r="39" spans="1:11" ht="15.75">
      <c r="A39" s="6"/>
      <c r="B39" s="65"/>
      <c r="C39" s="65"/>
      <c r="D39" s="21"/>
      <c r="E39" s="65"/>
      <c r="F39" s="65"/>
      <c r="G39" s="65"/>
      <c r="H39" s="6"/>
      <c r="I39" s="6"/>
      <c r="J39" s="6"/>
      <c r="K39" s="6"/>
    </row>
    <row r="40" spans="1:11" ht="15.75">
      <c r="A40" s="6"/>
      <c r="B40" s="65"/>
      <c r="C40" s="65"/>
      <c r="D40" s="21"/>
      <c r="E40" s="65"/>
      <c r="F40" s="65"/>
      <c r="G40" s="65"/>
      <c r="H40" s="6"/>
      <c r="I40" s="6"/>
      <c r="J40" s="6"/>
      <c r="K40" s="6"/>
    </row>
    <row r="41" spans="1:11" ht="15.75">
      <c r="A41" s="6"/>
      <c r="B41" s="65"/>
      <c r="C41" s="65"/>
      <c r="D41" s="21"/>
      <c r="E41" s="65"/>
      <c r="F41" s="65"/>
      <c r="G41" s="65"/>
      <c r="H41" s="6"/>
      <c r="I41" s="6"/>
      <c r="J41" s="6"/>
      <c r="K41" s="6"/>
    </row>
    <row r="42" spans="1:11" ht="15.75">
      <c r="A42" s="6"/>
      <c r="B42" s="65"/>
      <c r="C42" s="65"/>
      <c r="D42" s="21"/>
      <c r="E42" s="65"/>
      <c r="F42" s="65"/>
      <c r="G42" s="65"/>
      <c r="H42" s="6"/>
      <c r="I42" s="6"/>
      <c r="J42" s="6"/>
      <c r="K42" s="6"/>
    </row>
  </sheetData>
  <sheetProtection/>
  <mergeCells count="10">
    <mergeCell ref="G3:G4"/>
    <mergeCell ref="H3:H4"/>
    <mergeCell ref="I3:I4"/>
    <mergeCell ref="J3:J4"/>
    <mergeCell ref="A3:A4"/>
    <mergeCell ref="B3:B4"/>
    <mergeCell ref="C3:C4"/>
    <mergeCell ref="D3:D4"/>
    <mergeCell ref="E3:E4"/>
    <mergeCell ref="F3:F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K59"/>
  <sheetViews>
    <sheetView zoomScalePageLayoutView="0" workbookViewId="0" topLeftCell="A16">
      <selection activeCell="J17" sqref="J17"/>
    </sheetView>
  </sheetViews>
  <sheetFormatPr defaultColWidth="9.00390625" defaultRowHeight="15.75"/>
  <cols>
    <col min="1" max="1" width="8.75390625" style="396" customWidth="1"/>
    <col min="2" max="2" width="8.875" style="396" customWidth="1"/>
    <col min="3" max="4" width="8.375" style="396" customWidth="1"/>
    <col min="5" max="5" width="7.875" style="396" customWidth="1"/>
    <col min="6" max="6" width="7.125" style="396" customWidth="1"/>
    <col min="7" max="7" width="6.50390625" style="397" customWidth="1"/>
    <col min="8" max="8" width="5.875" style="397" customWidth="1"/>
    <col min="9" max="9" width="16.00390625" style="396" customWidth="1"/>
    <col min="10" max="10" width="15.25390625" style="396" customWidth="1"/>
    <col min="11" max="11" width="15.875" style="396" customWidth="1"/>
    <col min="12" max="12" width="13.875" style="396" customWidth="1"/>
    <col min="13" max="16384" width="9.00390625" style="396" customWidth="1"/>
  </cols>
  <sheetData>
    <row r="1" spans="1:10" ht="18" customHeight="1">
      <c r="A1" s="395" t="s">
        <v>0</v>
      </c>
      <c r="J1" s="398" t="s">
        <v>927</v>
      </c>
    </row>
    <row r="2" ht="15.75" customHeight="1">
      <c r="A2" s="399" t="s">
        <v>928</v>
      </c>
    </row>
    <row r="3" ht="9.75" customHeight="1"/>
    <row r="4" spans="1:10" ht="25.5" customHeight="1">
      <c r="A4" s="484" t="s">
        <v>929</v>
      </c>
      <c r="B4" s="484"/>
      <c r="C4" s="484"/>
      <c r="D4" s="484"/>
      <c r="E4" s="484"/>
      <c r="F4" s="484"/>
      <c r="G4" s="484"/>
      <c r="H4" s="484"/>
      <c r="I4" s="484"/>
      <c r="J4" s="484"/>
    </row>
    <row r="5" spans="1:10" ht="21" customHeight="1">
      <c r="A5" s="484" t="s">
        <v>930</v>
      </c>
      <c r="B5" s="484"/>
      <c r="C5" s="484"/>
      <c r="D5" s="484"/>
      <c r="E5" s="484"/>
      <c r="F5" s="484"/>
      <c r="G5" s="484"/>
      <c r="H5" s="484"/>
      <c r="I5" s="484"/>
      <c r="J5" s="484"/>
    </row>
    <row r="6" spans="9:10" ht="14.25" customHeight="1">
      <c r="I6" s="485" t="s">
        <v>5</v>
      </c>
      <c r="J6" s="485"/>
    </row>
    <row r="7" spans="1:10" ht="32.25" customHeight="1">
      <c r="A7" s="486" t="s">
        <v>134</v>
      </c>
      <c r="B7" s="486"/>
      <c r="C7" s="486"/>
      <c r="D7" s="486"/>
      <c r="E7" s="486"/>
      <c r="F7" s="486"/>
      <c r="G7" s="400" t="s">
        <v>7</v>
      </c>
      <c r="H7" s="401" t="s">
        <v>8</v>
      </c>
      <c r="I7" s="402" t="s">
        <v>151</v>
      </c>
      <c r="J7" s="400" t="s">
        <v>152</v>
      </c>
    </row>
    <row r="8" spans="1:10" ht="13.5" customHeight="1">
      <c r="A8" s="487">
        <v>1</v>
      </c>
      <c r="B8" s="487"/>
      <c r="C8" s="487"/>
      <c r="D8" s="487"/>
      <c r="E8" s="487"/>
      <c r="F8" s="487"/>
      <c r="G8" s="403">
        <v>2</v>
      </c>
      <c r="H8" s="403">
        <v>3</v>
      </c>
      <c r="I8" s="403">
        <v>4</v>
      </c>
      <c r="J8" s="403">
        <v>5</v>
      </c>
    </row>
    <row r="9" spans="1:10" ht="15.75" customHeight="1">
      <c r="A9" s="488" t="s">
        <v>931</v>
      </c>
      <c r="B9" s="488"/>
      <c r="C9" s="488"/>
      <c r="D9" s="488"/>
      <c r="E9" s="488"/>
      <c r="F9" s="488"/>
      <c r="G9" s="404"/>
      <c r="H9" s="404"/>
      <c r="I9" s="405"/>
      <c r="J9" s="406"/>
    </row>
    <row r="10" spans="1:10" ht="15.75" customHeight="1">
      <c r="A10" s="489" t="s">
        <v>932</v>
      </c>
      <c r="B10" s="489"/>
      <c r="C10" s="489"/>
      <c r="D10" s="489"/>
      <c r="E10" s="489"/>
      <c r="F10" s="489"/>
      <c r="G10" s="407" t="s">
        <v>156</v>
      </c>
      <c r="H10" s="408"/>
      <c r="I10" s="409">
        <v>66377350449</v>
      </c>
      <c r="J10" s="409">
        <v>35322410338</v>
      </c>
    </row>
    <row r="11" spans="1:10" ht="15.75" customHeight="1">
      <c r="A11" s="489" t="s">
        <v>933</v>
      </c>
      <c r="B11" s="489"/>
      <c r="C11" s="489"/>
      <c r="D11" s="489"/>
      <c r="E11" s="489"/>
      <c r="F11" s="489"/>
      <c r="G11" s="407" t="s">
        <v>159</v>
      </c>
      <c r="H11" s="408"/>
      <c r="I11" s="410">
        <f>-16808997354</f>
        <v>-16808997354</v>
      </c>
      <c r="J11" s="410">
        <v>-11598784477</v>
      </c>
    </row>
    <row r="12" spans="1:10" ht="15.75" customHeight="1">
      <c r="A12" s="489" t="s">
        <v>934</v>
      </c>
      <c r="B12" s="489"/>
      <c r="C12" s="489"/>
      <c r="D12" s="489"/>
      <c r="E12" s="489"/>
      <c r="F12" s="489"/>
      <c r="G12" s="407" t="s">
        <v>935</v>
      </c>
      <c r="H12" s="408"/>
      <c r="I12" s="410">
        <f>-47886627782</f>
        <v>-47886627782</v>
      </c>
      <c r="J12" s="410">
        <v>-30180343292</v>
      </c>
    </row>
    <row r="13" spans="1:10" ht="15.75" customHeight="1">
      <c r="A13" s="489" t="s">
        <v>936</v>
      </c>
      <c r="B13" s="489"/>
      <c r="C13" s="489"/>
      <c r="D13" s="489"/>
      <c r="E13" s="489"/>
      <c r="F13" s="489"/>
      <c r="G13" s="407" t="s">
        <v>937</v>
      </c>
      <c r="H13" s="408"/>
      <c r="I13" s="410">
        <f>-1682501905-517915587+269973358</f>
        <v>-1930444134</v>
      </c>
      <c r="J13" s="410">
        <v>-1212886119</v>
      </c>
    </row>
    <row r="14" spans="1:10" ht="15" customHeight="1">
      <c r="A14" s="489" t="s">
        <v>938</v>
      </c>
      <c r="B14" s="489"/>
      <c r="C14" s="489"/>
      <c r="D14" s="489"/>
      <c r="E14" s="489"/>
      <c r="F14" s="489"/>
      <c r="G14" s="407" t="s">
        <v>939</v>
      </c>
      <c r="H14" s="408"/>
      <c r="I14" s="410">
        <f>-414164165</f>
        <v>-414164165</v>
      </c>
      <c r="J14" s="410">
        <v>-12737128702</v>
      </c>
    </row>
    <row r="15" spans="1:10" ht="15" customHeight="1">
      <c r="A15" s="489" t="s">
        <v>940</v>
      </c>
      <c r="B15" s="489"/>
      <c r="C15" s="489"/>
      <c r="D15" s="489"/>
      <c r="E15" s="489"/>
      <c r="F15" s="489"/>
      <c r="G15" s="407" t="s">
        <v>941</v>
      </c>
      <c r="H15" s="408"/>
      <c r="I15" s="409">
        <f>7742958259</f>
        <v>7742958259</v>
      </c>
      <c r="J15" s="409">
        <v>10873368811</v>
      </c>
    </row>
    <row r="16" spans="1:10" ht="15" customHeight="1">
      <c r="A16" s="489" t="s">
        <v>942</v>
      </c>
      <c r="B16" s="489"/>
      <c r="C16" s="489"/>
      <c r="D16" s="489"/>
      <c r="E16" s="489"/>
      <c r="F16" s="489"/>
      <c r="G16" s="407" t="s">
        <v>943</v>
      </c>
      <c r="H16" s="408"/>
      <c r="I16" s="410">
        <f>-15910939887-3028372811-188160913</f>
        <v>-19127473611</v>
      </c>
      <c r="J16" s="410">
        <v>-30110642418</v>
      </c>
    </row>
    <row r="17" spans="1:10" ht="15" customHeight="1">
      <c r="A17" s="490" t="s">
        <v>944</v>
      </c>
      <c r="B17" s="490"/>
      <c r="C17" s="490"/>
      <c r="D17" s="490"/>
      <c r="E17" s="490"/>
      <c r="F17" s="490"/>
      <c r="G17" s="411">
        <v>20</v>
      </c>
      <c r="H17" s="411"/>
      <c r="I17" s="412">
        <f>SUM(I10:I16)</f>
        <v>-12047398338</v>
      </c>
      <c r="J17" s="412">
        <f>SUM(J10:J16)</f>
        <v>-39644005859</v>
      </c>
    </row>
    <row r="18" spans="1:10" ht="15" customHeight="1">
      <c r="A18" s="491" t="s">
        <v>945</v>
      </c>
      <c r="B18" s="491"/>
      <c r="C18" s="491"/>
      <c r="D18" s="491"/>
      <c r="E18" s="491"/>
      <c r="F18" s="491"/>
      <c r="G18" s="408"/>
      <c r="H18" s="408"/>
      <c r="I18" s="409"/>
      <c r="J18" s="409"/>
    </row>
    <row r="19" spans="1:10" ht="15" customHeight="1">
      <c r="A19" s="489" t="s">
        <v>946</v>
      </c>
      <c r="B19" s="489"/>
      <c r="C19" s="489"/>
      <c r="D19" s="489"/>
      <c r="E19" s="489"/>
      <c r="F19" s="489"/>
      <c r="G19" s="408">
        <v>21</v>
      </c>
      <c r="H19" s="408"/>
      <c r="I19" s="410">
        <f>-33592577413-269973358</f>
        <v>-33862550771</v>
      </c>
      <c r="J19" s="410">
        <v>-7639733275</v>
      </c>
    </row>
    <row r="20" spans="1:10" ht="15" customHeight="1">
      <c r="A20" s="489" t="s">
        <v>947</v>
      </c>
      <c r="B20" s="489"/>
      <c r="C20" s="489"/>
      <c r="D20" s="489"/>
      <c r="E20" s="489"/>
      <c r="F20" s="489"/>
      <c r="G20" s="408">
        <v>22</v>
      </c>
      <c r="H20" s="408"/>
      <c r="I20" s="413">
        <f>47355405000+152382000</f>
        <v>47507787000</v>
      </c>
      <c r="J20" s="413">
        <v>29668880317</v>
      </c>
    </row>
    <row r="21" spans="1:10" ht="15" customHeight="1">
      <c r="A21" s="489" t="s">
        <v>948</v>
      </c>
      <c r="B21" s="489"/>
      <c r="C21" s="489"/>
      <c r="D21" s="489"/>
      <c r="E21" s="489"/>
      <c r="F21" s="489"/>
      <c r="G21" s="408">
        <v>23</v>
      </c>
      <c r="H21" s="408"/>
      <c r="I21" s="410">
        <f>-3591096802</f>
        <v>-3591096802</v>
      </c>
      <c r="J21" s="410">
        <v>-927797883</v>
      </c>
    </row>
    <row r="22" spans="1:10" ht="15" customHeight="1">
      <c r="A22" s="489" t="s">
        <v>949</v>
      </c>
      <c r="B22" s="489"/>
      <c r="C22" s="489"/>
      <c r="D22" s="489"/>
      <c r="E22" s="489"/>
      <c r="F22" s="489"/>
      <c r="G22" s="408">
        <v>24</v>
      </c>
      <c r="H22" s="408"/>
      <c r="I22" s="414">
        <v>1083291889</v>
      </c>
      <c r="J22" s="414">
        <v>105606657</v>
      </c>
    </row>
    <row r="23" spans="1:10" ht="15" customHeight="1">
      <c r="A23" s="489" t="s">
        <v>950</v>
      </c>
      <c r="B23" s="489"/>
      <c r="C23" s="489"/>
      <c r="D23" s="489"/>
      <c r="E23" s="489"/>
      <c r="F23" s="489"/>
      <c r="G23" s="408">
        <v>25</v>
      </c>
      <c r="H23" s="408"/>
      <c r="I23" s="410">
        <f>-93400000000</f>
        <v>-93400000000</v>
      </c>
      <c r="J23" s="410">
        <v>-8600000000</v>
      </c>
    </row>
    <row r="24" spans="1:11" ht="15" customHeight="1">
      <c r="A24" s="489" t="s">
        <v>951</v>
      </c>
      <c r="B24" s="489"/>
      <c r="C24" s="489"/>
      <c r="D24" s="489"/>
      <c r="E24" s="489"/>
      <c r="F24" s="489"/>
      <c r="G24" s="408">
        <v>26</v>
      </c>
      <c r="H24" s="408"/>
      <c r="I24" s="415"/>
      <c r="J24" s="415"/>
      <c r="K24" s="416"/>
    </row>
    <row r="25" spans="1:10" ht="15" customHeight="1">
      <c r="A25" s="489" t="s">
        <v>952</v>
      </c>
      <c r="B25" s="489"/>
      <c r="C25" s="489"/>
      <c r="D25" s="489"/>
      <c r="E25" s="489"/>
      <c r="F25" s="489"/>
      <c r="G25" s="408">
        <v>27</v>
      </c>
      <c r="H25" s="408"/>
      <c r="I25" s="415">
        <f>326719979+111890849</f>
        <v>438610828</v>
      </c>
      <c r="J25" s="415">
        <v>255926972</v>
      </c>
    </row>
    <row r="26" spans="1:10" ht="15" customHeight="1">
      <c r="A26" s="490" t="s">
        <v>953</v>
      </c>
      <c r="B26" s="490"/>
      <c r="C26" s="490"/>
      <c r="D26" s="490"/>
      <c r="E26" s="490"/>
      <c r="F26" s="490"/>
      <c r="G26" s="411">
        <v>30</v>
      </c>
      <c r="H26" s="411"/>
      <c r="I26" s="417">
        <f>SUM(I19:I25)</f>
        <v>-81823957856</v>
      </c>
      <c r="J26" s="417">
        <f>SUM(J19:J25)</f>
        <v>12862882788</v>
      </c>
    </row>
    <row r="27" spans="1:10" ht="15" customHeight="1">
      <c r="A27" s="491" t="s">
        <v>954</v>
      </c>
      <c r="B27" s="491"/>
      <c r="C27" s="491"/>
      <c r="D27" s="491"/>
      <c r="E27" s="491"/>
      <c r="F27" s="491"/>
      <c r="G27" s="408"/>
      <c r="H27" s="408"/>
      <c r="I27" s="409"/>
      <c r="J27" s="409"/>
    </row>
    <row r="28" spans="1:10" ht="15" customHeight="1">
      <c r="A28" s="489" t="s">
        <v>955</v>
      </c>
      <c r="B28" s="489"/>
      <c r="C28" s="489"/>
      <c r="D28" s="489"/>
      <c r="E28" s="489"/>
      <c r="F28" s="489"/>
      <c r="G28" s="408">
        <v>31</v>
      </c>
      <c r="H28" s="408"/>
      <c r="I28" s="414">
        <v>118820259245</v>
      </c>
      <c r="J28" s="414">
        <v>10000000000</v>
      </c>
    </row>
    <row r="29" spans="1:10" ht="15" customHeight="1">
      <c r="A29" s="489" t="s">
        <v>956</v>
      </c>
      <c r="B29" s="489"/>
      <c r="C29" s="489"/>
      <c r="D29" s="489"/>
      <c r="E29" s="489"/>
      <c r="F29" s="489"/>
      <c r="G29" s="408">
        <v>32</v>
      </c>
      <c r="H29" s="408"/>
      <c r="I29" s="410"/>
      <c r="J29" s="410"/>
    </row>
    <row r="30" spans="1:10" ht="15" customHeight="1">
      <c r="A30" s="489" t="s">
        <v>957</v>
      </c>
      <c r="B30" s="489"/>
      <c r="C30" s="489"/>
      <c r="D30" s="489"/>
      <c r="E30" s="489"/>
      <c r="F30" s="489"/>
      <c r="G30" s="408"/>
      <c r="H30" s="408"/>
      <c r="I30" s="410"/>
      <c r="J30" s="410"/>
    </row>
    <row r="31" spans="1:10" ht="15" customHeight="1">
      <c r="A31" s="489" t="s">
        <v>958</v>
      </c>
      <c r="B31" s="489"/>
      <c r="C31" s="489"/>
      <c r="D31" s="489"/>
      <c r="E31" s="489"/>
      <c r="F31" s="489"/>
      <c r="G31" s="408">
        <v>33</v>
      </c>
      <c r="H31" s="408"/>
      <c r="I31" s="410">
        <f>81536743863</f>
        <v>81536743863</v>
      </c>
      <c r="J31" s="410">
        <v>33710614699</v>
      </c>
    </row>
    <row r="32" spans="1:10" ht="15" customHeight="1">
      <c r="A32" s="489" t="s">
        <v>959</v>
      </c>
      <c r="B32" s="489"/>
      <c r="C32" s="489"/>
      <c r="D32" s="489"/>
      <c r="E32" s="489"/>
      <c r="F32" s="489"/>
      <c r="G32" s="408">
        <v>34</v>
      </c>
      <c r="H32" s="408"/>
      <c r="I32" s="410">
        <f>-62650368922</f>
        <v>-62650368922</v>
      </c>
      <c r="J32" s="410">
        <v>-11210255809</v>
      </c>
    </row>
    <row r="33" spans="1:10" ht="15" customHeight="1">
      <c r="A33" s="489" t="s">
        <v>960</v>
      </c>
      <c r="B33" s="489"/>
      <c r="C33" s="489"/>
      <c r="D33" s="489"/>
      <c r="E33" s="489"/>
      <c r="F33" s="489"/>
      <c r="G33" s="408">
        <v>35</v>
      </c>
      <c r="H33" s="408"/>
      <c r="I33" s="418"/>
      <c r="J33" s="418"/>
    </row>
    <row r="34" spans="1:10" ht="15" customHeight="1">
      <c r="A34" s="489" t="s">
        <v>961</v>
      </c>
      <c r="B34" s="489"/>
      <c r="C34" s="489"/>
      <c r="D34" s="489"/>
      <c r="E34" s="489"/>
      <c r="F34" s="489"/>
      <c r="G34" s="408">
        <v>36</v>
      </c>
      <c r="H34" s="408"/>
      <c r="I34" s="410">
        <f>-16544214789</f>
        <v>-16544214789</v>
      </c>
      <c r="J34" s="410">
        <v>-4341236194</v>
      </c>
    </row>
    <row r="35" spans="1:11" ht="15" customHeight="1">
      <c r="A35" s="493" t="s">
        <v>962</v>
      </c>
      <c r="B35" s="493"/>
      <c r="C35" s="493"/>
      <c r="D35" s="493"/>
      <c r="E35" s="493"/>
      <c r="F35" s="493"/>
      <c r="G35" s="411">
        <v>40</v>
      </c>
      <c r="H35" s="411"/>
      <c r="I35" s="419">
        <f>SUM(I28:I34)</f>
        <v>121162419397</v>
      </c>
      <c r="J35" s="420">
        <f>SUM(J28:J34)</f>
        <v>28159122696</v>
      </c>
      <c r="K35" s="421"/>
    </row>
    <row r="36" spans="1:10" ht="15" customHeight="1">
      <c r="A36" s="493" t="s">
        <v>963</v>
      </c>
      <c r="B36" s="493"/>
      <c r="C36" s="493"/>
      <c r="D36" s="493"/>
      <c r="E36" s="493"/>
      <c r="F36" s="493"/>
      <c r="G36" s="411">
        <v>50</v>
      </c>
      <c r="H36" s="411"/>
      <c r="I36" s="419">
        <f>I17+I26+I35</f>
        <v>27291063203</v>
      </c>
      <c r="J36" s="419">
        <f>J17+J26+J35</f>
        <v>1377999625</v>
      </c>
    </row>
    <row r="37" spans="1:10" ht="15" customHeight="1">
      <c r="A37" s="493" t="s">
        <v>964</v>
      </c>
      <c r="B37" s="493"/>
      <c r="C37" s="493"/>
      <c r="D37" s="493"/>
      <c r="E37" s="493"/>
      <c r="F37" s="493"/>
      <c r="G37" s="411">
        <v>60</v>
      </c>
      <c r="H37" s="411"/>
      <c r="I37" s="419">
        <f>J39</f>
        <v>24317521553</v>
      </c>
      <c r="J37" s="422">
        <v>22939359218</v>
      </c>
    </row>
    <row r="38" spans="1:10" ht="15" customHeight="1">
      <c r="A38" s="489" t="s">
        <v>965</v>
      </c>
      <c r="B38" s="489"/>
      <c r="C38" s="489"/>
      <c r="D38" s="489"/>
      <c r="E38" s="489"/>
      <c r="F38" s="489"/>
      <c r="G38" s="408">
        <v>61</v>
      </c>
      <c r="H38" s="408"/>
      <c r="I38" s="410">
        <f>-363734</f>
        <v>-363734</v>
      </c>
      <c r="J38" s="410">
        <v>162710</v>
      </c>
    </row>
    <row r="39" spans="1:11" ht="15" customHeight="1">
      <c r="A39" s="494" t="s">
        <v>966</v>
      </c>
      <c r="B39" s="494"/>
      <c r="C39" s="494"/>
      <c r="D39" s="494"/>
      <c r="E39" s="494"/>
      <c r="F39" s="494"/>
      <c r="G39" s="423">
        <v>70</v>
      </c>
      <c r="H39" s="424" t="s">
        <v>967</v>
      </c>
      <c r="I39" s="425">
        <f>I36+I37+I38</f>
        <v>51608221022</v>
      </c>
      <c r="J39" s="425">
        <f>J36+J37+J38</f>
        <v>24317521553</v>
      </c>
      <c r="K39" s="426"/>
    </row>
    <row r="40" spans="1:11" ht="5.25" customHeight="1">
      <c r="A40" s="427"/>
      <c r="B40" s="428"/>
      <c r="C40" s="428"/>
      <c r="D40" s="428"/>
      <c r="E40" s="428"/>
      <c r="F40" s="428"/>
      <c r="G40" s="429"/>
      <c r="H40" s="430"/>
      <c r="I40" s="431"/>
      <c r="J40" s="431"/>
      <c r="K40" s="327"/>
    </row>
    <row r="41" spans="6:11" ht="16.5" customHeight="1">
      <c r="F41" s="492" t="s">
        <v>968</v>
      </c>
      <c r="G41" s="492"/>
      <c r="H41" s="492"/>
      <c r="I41" s="492"/>
      <c r="J41" s="492"/>
      <c r="K41" s="327"/>
    </row>
    <row r="42" spans="1:11" ht="19.5" customHeight="1">
      <c r="A42" s="432" t="s">
        <v>969</v>
      </c>
      <c r="B42" s="421"/>
      <c r="C42" s="421"/>
      <c r="D42" s="433" t="s">
        <v>970</v>
      </c>
      <c r="E42" s="421"/>
      <c r="I42" s="433" t="s">
        <v>971</v>
      </c>
      <c r="J42" s="434"/>
      <c r="K42" s="435"/>
    </row>
    <row r="43" ht="31.5" customHeight="1">
      <c r="K43" s="327"/>
    </row>
    <row r="44" ht="20.25" customHeight="1">
      <c r="K44" s="327"/>
    </row>
    <row r="45" spans="1:11" ht="18.75">
      <c r="A45" s="140"/>
      <c r="I45" s="436"/>
      <c r="K45" s="327"/>
    </row>
    <row r="46" spans="8:11" ht="15.75">
      <c r="H46" s="437" t="s">
        <v>972</v>
      </c>
      <c r="I46" s="438"/>
      <c r="K46" s="327"/>
    </row>
    <row r="47" spans="9:11" ht="15.75">
      <c r="I47" s="438"/>
      <c r="K47" s="327"/>
    </row>
    <row r="48" ht="15.75">
      <c r="K48" s="327"/>
    </row>
    <row r="49" ht="15.75">
      <c r="K49" s="327"/>
    </row>
    <row r="50" ht="15.75">
      <c r="K50" s="327"/>
    </row>
    <row r="51" ht="15.75">
      <c r="K51" s="327"/>
    </row>
    <row r="52" ht="15.75">
      <c r="K52" s="327"/>
    </row>
    <row r="53" ht="15.75">
      <c r="K53" s="327"/>
    </row>
    <row r="54" ht="15.75">
      <c r="K54" s="327"/>
    </row>
    <row r="55" ht="15.75">
      <c r="K55" s="327"/>
    </row>
    <row r="56" ht="15.75">
      <c r="K56" s="327"/>
    </row>
    <row r="57" ht="15.75">
      <c r="K57" s="327"/>
    </row>
    <row r="58" ht="15.75">
      <c r="K58" s="327"/>
    </row>
    <row r="59" ht="15.75">
      <c r="K59" s="327"/>
    </row>
  </sheetData>
  <sheetProtection/>
  <mergeCells count="37">
    <mergeCell ref="F41:J41"/>
    <mergeCell ref="A34:F34"/>
    <mergeCell ref="A35:F35"/>
    <mergeCell ref="A36:F36"/>
    <mergeCell ref="A37:F37"/>
    <mergeCell ref="A38:F38"/>
    <mergeCell ref="A39:F39"/>
    <mergeCell ref="A28:F28"/>
    <mergeCell ref="A29:F29"/>
    <mergeCell ref="A30:F30"/>
    <mergeCell ref="A31:F31"/>
    <mergeCell ref="A32:F32"/>
    <mergeCell ref="A33:F33"/>
    <mergeCell ref="A22:F22"/>
    <mergeCell ref="A23:F23"/>
    <mergeCell ref="A24:F24"/>
    <mergeCell ref="A25:F25"/>
    <mergeCell ref="A26:F26"/>
    <mergeCell ref="A27:F27"/>
    <mergeCell ref="A16:F16"/>
    <mergeCell ref="A17:F17"/>
    <mergeCell ref="A18:F18"/>
    <mergeCell ref="A19:F19"/>
    <mergeCell ref="A20:F20"/>
    <mergeCell ref="A21:F21"/>
    <mergeCell ref="A10:F10"/>
    <mergeCell ref="A11:F11"/>
    <mergeCell ref="A12:F12"/>
    <mergeCell ref="A13:F13"/>
    <mergeCell ref="A14:F14"/>
    <mergeCell ref="A15:F15"/>
    <mergeCell ref="A4:J4"/>
    <mergeCell ref="A5:J5"/>
    <mergeCell ref="I6:J6"/>
    <mergeCell ref="A7:F7"/>
    <mergeCell ref="A8:F8"/>
    <mergeCell ref="A9:F9"/>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HungAnhComputer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2019-03-07T03:41:14Z</dcterms:created>
  <dcterms:modified xsi:type="dcterms:W3CDTF">2019-03-07T08:06:06Z</dcterms:modified>
  <cp:category/>
  <cp:version/>
  <cp:contentType/>
  <cp:contentStatus/>
</cp:coreProperties>
</file>