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10995" firstSheet="5" activeTab="5"/>
  </bookViews>
  <sheets>
    <sheet name="BANG CDKT" sheetId="1" r:id="rId1"/>
    <sheet name="BCKQKD" sheetId="2" r:id="rId2"/>
    <sheet name="KQKD-02" sheetId="3" r:id="rId3"/>
    <sheet name="BCDPS" sheetId="4" r:id="rId4"/>
    <sheet name="THUYET MINHTC 1" sheetId="5" r:id="rId5"/>
    <sheet name="THUYET MINH TC2" sheetId="6" r:id="rId6"/>
    <sheet name="THUYET MINH TC3" sheetId="7" r:id="rId7"/>
    <sheet name="BCLCTT" sheetId="8" r:id="rId8"/>
    <sheet name="B1" sheetId="9" r:id="rId9"/>
    <sheet name="B2" sheetId="10" r:id="rId10"/>
    <sheet name="B3" sheetId="11" r:id="rId11"/>
    <sheet name="B5" sheetId="12" r:id="rId12"/>
    <sheet name="B6" sheetId="13" r:id="rId13"/>
    <sheet name="B7" sheetId="14" r:id="rId14"/>
    <sheet name="B01-04" sheetId="15" r:id="rId15"/>
    <sheet name="B02-04" sheetId="16" r:id="rId16"/>
  </sheets>
  <externalReferences>
    <externalReference r:id="rId19"/>
    <externalReference r:id="rId20"/>
    <externalReference r:id="rId21"/>
    <externalReference r:id="rId22"/>
  </externalReferences>
  <definedNames/>
  <calcPr fullCalcOnLoad="1"/>
</workbook>
</file>

<file path=xl/sharedStrings.xml><?xml version="1.0" encoding="utf-8"?>
<sst xmlns="http://schemas.openxmlformats.org/spreadsheetml/2006/main" count="2848" uniqueCount="1506">
  <si>
    <t>Chủ Tịch                                        Người lập biểu                                    Tổng giám đốc</t>
  </si>
  <si>
    <t>TÌNH HÌNH TRÍCH LẬP VÀ SỬ DỤNG CÁC QUỸ NĂM 2015</t>
  </si>
  <si>
    <t>Biểu 07-Mẫu số 01</t>
  </si>
  <si>
    <t>Dư đầu năm</t>
  </si>
  <si>
    <t>Dư cuối năm</t>
  </si>
  <si>
    <t>1.Quỹ đầu tư phát triển</t>
  </si>
  <si>
    <t>2.Quỹ khen thưởng, phúc lợi</t>
  </si>
  <si>
    <t>3.Quỹ thưởng VCQLDN</t>
  </si>
  <si>
    <t>4.Quỹ hỗ trợ sắp xếp DN</t>
  </si>
  <si>
    <t>5.Quỹ đặc thù khác</t>
  </si>
  <si>
    <t>*Thuyết minh:</t>
  </si>
  <si>
    <t>1. Quỹ đầu tư phát triển.</t>
  </si>
  <si>
    <t>1.1. Trong năm Quỹ đầu tư phát triển của đơn vị tăng trong năm 11.354 triệu đồng do phân phối lợi nhuận sau thuế</t>
  </si>
  <si>
    <t xml:space="preserve">năm 2015. </t>
  </si>
  <si>
    <t>1.2. Quỹ đầu tư phát triển giảm trong năm 5.582 triệu đồng; Trong đó: giảm do bàn giao tài sản về địa phương</t>
  </si>
  <si>
    <t xml:space="preserve">4.447 triệu đồng, giảm do trích lập quy nghiên cứu và đào tạo tập trung 1.135 triệu đồng.  </t>
  </si>
  <si>
    <t>2. Quỹ khen thưởng, phúc lợi</t>
  </si>
  <si>
    <t>2.1. Quỹ khen thưởng, phúc lợi tăng trong năm là 11.981 triệu đồng; Trong đó 88 triệu đồng do nhận các danh hiệu .</t>
  </si>
  <si>
    <t>khen thưởng từ Tập đoàn, 50 triệu đồng nhận hỗ trợ còn lại 11.843 triệu đồng do phân phối lợi nhuận năm 2015</t>
  </si>
  <si>
    <t xml:space="preserve">2.2. Quỹ khen thưởng, phúc lợi giảm 22.207 triệu đồng; Trong đó giảm 13.204 triệu đồng do chi thưởng cho người </t>
  </si>
  <si>
    <t xml:space="preserve">lao động, các danh hiệu thi đua trong năm,  giảm 6.151 triệu đồng chi các khoản phúc lợi cho người lao động, hỗ trợ  </t>
  </si>
  <si>
    <t xml:space="preserve">đóng góp từ thiện, nhân đạo triệu đồng, giảm 2.260 triệu đồng đầu tư hình thành tài sản cố định từ nguồn phúc lợi </t>
  </si>
  <si>
    <t>và trích nộp quỹ khen thưởng phúc lợi tập trung nộp Tập đoàn 592 triệu đồng.</t>
  </si>
  <si>
    <t>3. Quỹ thưởng Viên chức quản lý doanh nghiệp</t>
  </si>
  <si>
    <t>3.1. Quỹ thưởng VCQLDN tăng trong năm 171 triệu đồng do trích lập quỹ thưởng cho VCQLDN trong năm.</t>
  </si>
  <si>
    <t>3.2. Quỹ thưởng VCQLDN giảm trong năm 81 triệu đồng do chi thưởng cho VCQLDN trong năm.</t>
  </si>
  <si>
    <t>ĐÁNH GIÁ HIỆU QUẢ HOẠT ĐỘNG VÀ XẾP LOẠI DOANH NGHIỆP NĂM 2015</t>
  </si>
  <si>
    <t>Tên Doanh nghiệp: Công ty TNHH MTV Cao su Chư Sê</t>
  </si>
  <si>
    <t>Loại hình Doanh nghiệp: Công ty TNHH MTV 100% vốn Nhà nước</t>
  </si>
  <si>
    <t>Biểu 01-Mẫu số 04</t>
  </si>
  <si>
    <t>Chỉ tiêu1.Doanh thu và thu nhập khác(Triệu đồng)</t>
  </si>
  <si>
    <t>Chỉ tiêu 2</t>
  </si>
  <si>
    <t>Chỉ tiêu 3</t>
  </si>
  <si>
    <t>Chỉ tiêu 4 xếp loại</t>
  </si>
  <si>
    <t>Chỉ tiêu 5 xếp loại</t>
  </si>
  <si>
    <t>Xếp loại DN</t>
  </si>
  <si>
    <t>KH</t>
  </si>
  <si>
    <t>TH</t>
  </si>
  <si>
    <t>Xếp loại</t>
  </si>
  <si>
    <t>Lợi nhuận (Triệu đồng)</t>
  </si>
  <si>
    <t>Vốn CSH bình quân(Triệu đồng)</t>
  </si>
  <si>
    <t>Tỷ suất LN/vốn(%)</t>
  </si>
  <si>
    <t>Khả năng thanh toán nợ đến hạn</t>
  </si>
  <si>
    <t>Nợ quá hạn(Trđ)</t>
  </si>
  <si>
    <t>TSNH(Trđ)</t>
  </si>
  <si>
    <t>Nợ NH (Trđ)</t>
  </si>
  <si>
    <t>TSNH/NNH(lần)</t>
  </si>
  <si>
    <t>-</t>
  </si>
  <si>
    <t>ĐÁNH GIÁ KẾT QUẢ HOẠT ĐỘNG CỦA VIÊN CHỨC QUẢN LÝ DOANH NGHIỆP NĂM 2015</t>
  </si>
  <si>
    <t>Biểu số 02-Mẫu số 04</t>
  </si>
  <si>
    <t>Tên doanh nghiệp</t>
  </si>
  <si>
    <t>Tỷ suất lợi nhuận/Vốn CSH</t>
  </si>
  <si>
    <t>Kết quả xếp loại DN</t>
  </si>
  <si>
    <t>Tình hình chấp hành tiêu chí đánh giá kết quả hoạt động của VCQL</t>
  </si>
  <si>
    <t>Xếp loại hoạt động VCQLDN</t>
  </si>
  <si>
    <t>%TH/KH</t>
  </si>
  <si>
    <t>Công ty TNHH MTV Cao su Chư Sê</t>
  </si>
  <si>
    <t>Thực hiện tốt</t>
  </si>
  <si>
    <t>Hoàn thành nhiệm vụ</t>
  </si>
  <si>
    <t>Phải trả các khoản phát sinh tại XNKDTH (dư nợ)</t>
  </si>
  <si>
    <t>Phải thu Tập đoàn tiền thoái vốn cty BOT Đồng Tháp</t>
  </si>
  <si>
    <t>Phải thu Ông Nguyễn Văn Thẩm</t>
  </si>
  <si>
    <t>Phải trả Bảo hiểm xã hội Tỉnh Gia Lai chi các chế độ (dư nợ)</t>
  </si>
  <si>
    <t>Phải thu tạm ứng CNCNV</t>
  </si>
  <si>
    <t>Phải thu Cty Tây Nguyên Xanh theo HĐ liên doanh liên kết</t>
  </si>
  <si>
    <t>5-Tài sản thiếu chờ xử lý</t>
  </si>
  <si>
    <t>Số lượng</t>
  </si>
  <si>
    <t>a)Tiền;</t>
  </si>
  <si>
    <t>b)Hàng tồn kho;</t>
  </si>
  <si>
    <t>c)TSCĐ;</t>
  </si>
  <si>
    <t>d)Tài sản khác;</t>
  </si>
  <si>
    <t>6-Nợ xấu</t>
  </si>
  <si>
    <t>Giá thu hồi</t>
  </si>
  <si>
    <t>Đối tượng nợ</t>
  </si>
  <si>
    <t xml:space="preserve">-Tổng giá trị các khoản phải thu, cho vay quá hạn thanh toán hoặc chưa </t>
  </si>
  <si>
    <t>quá hạn nhưng khó có khả năng thu hồi</t>
  </si>
  <si>
    <t>Trong đó các đối tượng chiếm từ 10% trở lên trên tổng số nợ quá hạn</t>
  </si>
  <si>
    <t>+Công an Tỉnh Gia Lai</t>
  </si>
  <si>
    <t>+Công ty CP XD Địa ốc Cao su (lãi vay)</t>
  </si>
  <si>
    <t>+Công ty CP XD Địa ốc Cao su (gốc vay)</t>
  </si>
  <si>
    <t>+Công ty TNHH ĐTTM An Thái Dương</t>
  </si>
  <si>
    <t>-Thông tin các khoản tiền phạt, phải thu về lãi trả chậm phát sinh từ các</t>
  </si>
  <si>
    <t>khoản nợ quá hạn nhưng không được ghi nhận doanh thu</t>
  </si>
  <si>
    <t>-Khả năng thu hồi nợ phải thu quá hạn:</t>
  </si>
  <si>
    <t xml:space="preserve">Trong các khoản phải thu quá hạn trên thì khoản phải thu Công ty An Thái Dương khó có khả năng thu hồi dù Công ty đã nhiều lần gửi công văn yêu cầu trả nợ và </t>
  </si>
  <si>
    <t xml:space="preserve">khởi kiện đơn vị này ra tòa, khoản nợ phải thu quá hạn của Công an Tỉnh Gia Lai năm 2014 đã được Công an Tỉnh Gia Lai thanh toán đủ trong năm 2015. Khoản nợ </t>
  </si>
  <si>
    <t xml:space="preserve">phải thu quá hạn gốc và lãi vay tại Công ty CP XD Địa ốc Cao su năm 2014 đã được thanh toán 5.000.000.000 đồng gốc và lãi vay trong năm 2015, số tiền còn lại </t>
  </si>
  <si>
    <t>Công ty CP XD Địa ốc Cao su cam kết thanh toán trong năm 2016.</t>
  </si>
  <si>
    <t xml:space="preserve">  7- Hàng tồn kho:</t>
  </si>
  <si>
    <t xml:space="preserve">    - Hàng đang đi trên đường</t>
  </si>
  <si>
    <t xml:space="preserve">    - Nguyên liệu, vật liệu</t>
  </si>
  <si>
    <t xml:space="preserve">    - Công cụ, dụng cụ</t>
  </si>
  <si>
    <t xml:space="preserve">    - Chi phí SXKDD</t>
  </si>
  <si>
    <t xml:space="preserve">    - Thành phẩm</t>
  </si>
  <si>
    <t xml:space="preserve">    - Hàng hóa</t>
  </si>
  <si>
    <t xml:space="preserve">    - Hàng gửi bán</t>
  </si>
  <si>
    <t xml:space="preserve">    - Hàng hóa kho bảo thuế</t>
  </si>
  <si>
    <t xml:space="preserve">    - Giá trị hàng tồn kho ứ đọng, mất phẩm chất, không có khả năng</t>
  </si>
  <si>
    <t>tiêu thụ tại thời điểm cuối kỳ</t>
  </si>
  <si>
    <t xml:space="preserve">    - Giá trị hàng tồn kho dùng để thế chấp, cầm cố bảo đảm các khoản </t>
  </si>
  <si>
    <t>nợ phải trả tại thời điểm cuối kỳ</t>
  </si>
  <si>
    <t xml:space="preserve">    - Lý do việc trích lập thêm hoặc hoàn nhập dự phòng giảm giá HTK </t>
  </si>
  <si>
    <t>+Trong năm 2014 do giá gốc hàng tồn kho trên sổ sách kế toán nhỏ hơn giá bán có thể thực hiện được tại thời điểm 31/12/2014 nên Công ty tiến hành</t>
  </si>
  <si>
    <t>trích lập dự phòng giảm giá hàng tồn kho tại thời điểm 31/12/2014 là 2.037.978.338 đồng.</t>
  </si>
  <si>
    <t>+Trong năm 2015 do mức trích lập dự phòng giảm giá HTK trong năm thấp hơn so với mức đã trích lập dự phòng giảm giá HTK năm 2014 nên đơn vị</t>
  </si>
  <si>
    <t xml:space="preserve">đã thực hiện hoàn nhập 184.537.380 đồng  </t>
  </si>
  <si>
    <t>8-Tài sản dở dang dài hạn</t>
  </si>
  <si>
    <t>a)Chi phí SXKDDD dài hạn</t>
  </si>
  <si>
    <t xml:space="preserve">b)Xây dựng cơ bản dở dang </t>
  </si>
  <si>
    <t>-Xây dựng cơ bản</t>
  </si>
  <si>
    <t>Trong đó những công trình chiếm từ 10% trên tổng giá trị XDCB</t>
  </si>
  <si>
    <t>+Cao su KTCB trồng năm 2010 525,72ha</t>
  </si>
  <si>
    <t>+Cao su KTCB trồng năm 2011 1.115,37ha</t>
  </si>
  <si>
    <t>+Cao su KTCB trồng năm 2012 539,65ha</t>
  </si>
  <si>
    <t>+Các chi phí phát sinh thuộc các dự án cao su ở Ialau, Iamor</t>
  </si>
  <si>
    <t>+Cao su trồng tái canh năm 2013, 2014, 2015</t>
  </si>
  <si>
    <t xml:space="preserve">  13- Chi phí trả trước:</t>
  </si>
  <si>
    <t xml:space="preserve">      - Chi phí trả trước về thuê hoạt động TSCĐ</t>
  </si>
  <si>
    <t xml:space="preserve">      - Công cụ dụng cụ xuất dùng</t>
  </si>
  <si>
    <t xml:space="preserve">      - Chi phí đi vay</t>
  </si>
  <si>
    <t xml:space="preserve">      - Các khoản khác</t>
  </si>
  <si>
    <t>b)Dài hạn</t>
  </si>
  <si>
    <t xml:space="preserve">      - Chi phí thành lập doanh nghiệp</t>
  </si>
  <si>
    <t xml:space="preserve">      - Chi phí mua bảo hiểm</t>
  </si>
  <si>
    <t>Công cụ, dụng cụ xuất dùng</t>
  </si>
  <si>
    <t>Tiền thuê đất làm vườn ươm dự án Ialau, Iamor</t>
  </si>
  <si>
    <t>Tiền thuê đất dự án tái canh năm 2013, 2014</t>
  </si>
  <si>
    <t>Tài sản vô hình không đủ tiêu chuẩn ghi nhận chờ phân bổ</t>
  </si>
  <si>
    <t>Tài sản cố định nguyên giá dưới 30 triệu chuyển thành công cụ, dụng cụ</t>
  </si>
  <si>
    <t>Chi phí dịch vụ mua ngoài chờ phân bổ</t>
  </si>
  <si>
    <t xml:space="preserve">  14- Tài sản khác:</t>
  </si>
  <si>
    <r>
      <t xml:space="preserve">  15- Vay và nợ thuê tài chính</t>
    </r>
    <r>
      <rPr>
        <sz val="12"/>
        <rFont val="Times New Roman"/>
        <family val="1"/>
      </rPr>
      <t>:</t>
    </r>
  </si>
  <si>
    <t>Trong năm</t>
  </si>
  <si>
    <t>Số có khả năng trả nợ</t>
  </si>
  <si>
    <t>Tăng</t>
  </si>
  <si>
    <t>Giảm</t>
  </si>
  <si>
    <t>a)Vay ngắn hạn</t>
  </si>
  <si>
    <t>b)Vay dài hạn (Chi tiết theo kỳ hạn)</t>
  </si>
  <si>
    <t>Vay NHĐT&amp;PT Gia Lai (2013-2023)</t>
  </si>
  <si>
    <t>Vay Công ty TNHH TC Cao su Việt Nam</t>
  </si>
  <si>
    <t>Vay AFD</t>
  </si>
  <si>
    <t>Vay ngân hàng SHB Gia Lai (2016-2020)</t>
  </si>
  <si>
    <t>Vay ngân hàng Công thương Gia Lai (2013-2024)</t>
  </si>
  <si>
    <t>c)Các khoản nợ thuê tài chính</t>
  </si>
  <si>
    <t>Thời hạn</t>
  </si>
  <si>
    <t>Năm nay</t>
  </si>
  <si>
    <t>Tổng khoản tt tiền thuê TC</t>
  </si>
  <si>
    <t>Trả tiền lãi thuê</t>
  </si>
  <si>
    <t>Trả nợ gốc</t>
  </si>
  <si>
    <t>Tổng khoản thanh toán tiền thuê tài chính</t>
  </si>
  <si>
    <t>Từ 1 năm trở xuống</t>
  </si>
  <si>
    <t>Trên 1 năm đến 5 năm</t>
  </si>
  <si>
    <t>Trên 5 năm</t>
  </si>
  <si>
    <t>d)Số vay và nợ thuê tài chính quá hạn chưa thanh toán</t>
  </si>
  <si>
    <t>Gốc</t>
  </si>
  <si>
    <t>Lãi</t>
  </si>
  <si>
    <t>-Vay</t>
  </si>
  <si>
    <t>-Nợ thuê tài chính</t>
  </si>
  <si>
    <t>-Lý do chưa thanh toán</t>
  </si>
  <si>
    <t>16-Phải trả người bán</t>
  </si>
  <si>
    <t>a)Các khoản phải trả người bán ngắn hạn</t>
  </si>
  <si>
    <t>-Trong đó các đối tượng chiếm từ 10% trở lên trên tổng số phải trả</t>
  </si>
  <si>
    <t>+Công ty TNHH KHCNMT Quốc Việt</t>
  </si>
  <si>
    <t>+Công ty CP TVTK&amp;XL BK92</t>
  </si>
  <si>
    <t>+DNTN TM Thùy Dung</t>
  </si>
  <si>
    <t>+Ông Huỳnh Văn Tuấn</t>
  </si>
  <si>
    <t>+Công ty CP Pymepharco</t>
  </si>
  <si>
    <t>-Phải trả các đối tượng khác</t>
  </si>
  <si>
    <t>b)Các khoản phải trả người bán dài hạn</t>
  </si>
  <si>
    <t>c)Số nợ quá hạn chưa thanh toán</t>
  </si>
  <si>
    <t>-Chi tiết cho từng đối tượng chiếm từ 10% trở lên trên tổng số NPT</t>
  </si>
  <si>
    <t>-Các đối tượng khác</t>
  </si>
  <si>
    <t>d)Phải trả người bán là các bên liên quan</t>
  </si>
  <si>
    <t>17-Thuế và các khoản phải nộp nhà nước</t>
  </si>
  <si>
    <t>Cuối năm</t>
  </si>
  <si>
    <t>Số phải nộp trong năm</t>
  </si>
  <si>
    <t>Số đã nộp trong năm</t>
  </si>
  <si>
    <t>Đầu năm</t>
  </si>
  <si>
    <t>Thuế GTGT</t>
  </si>
  <si>
    <t>Thuế TNDN</t>
  </si>
  <si>
    <t>Tiền thuê đất</t>
  </si>
  <si>
    <t>Thuế TNCN</t>
  </si>
  <si>
    <t>Thuế môn bài</t>
  </si>
  <si>
    <t>Các loại thuế khác</t>
  </si>
  <si>
    <t>Các khoản phải nộp khác (Lãi hoàn nhập quỹ PT KHCN)</t>
  </si>
  <si>
    <t xml:space="preserve">  18- Chi phí phải trả:</t>
  </si>
  <si>
    <t xml:space="preserve">      - Trích trước chi phí tiền lương trong thời gian nghỉ phép:</t>
  </si>
  <si>
    <t xml:space="preserve">      - Chi phí trong thời gian ngừng kinh doanh:</t>
  </si>
  <si>
    <t xml:space="preserve">      - Chi phí trích trước tạm tính giá vốn hàng hóa:</t>
  </si>
  <si>
    <t xml:space="preserve">      - Các khoản trích trước khác:</t>
  </si>
  <si>
    <t>Trích trước chi phí hoạt động SXKD</t>
  </si>
  <si>
    <t>Lãi vay còn phải trả ngân hàng SHB Gia Lai</t>
  </si>
  <si>
    <t>Lãi vay còn phải trả ngân hàng CT Gia Lai</t>
  </si>
  <si>
    <t>Lãi vay còn phải trả ngân hàng ĐT&amp;PT Gia Lai</t>
  </si>
  <si>
    <t xml:space="preserve">Lãi vay còn phải trả Cty TC TNHH Cao su Việt Nam </t>
  </si>
  <si>
    <t xml:space="preserve">      - Lãi vay:</t>
  </si>
  <si>
    <t xml:space="preserve">      - Các khoản khác:</t>
  </si>
  <si>
    <t xml:space="preserve">  19- Phải trả khác:</t>
  </si>
  <si>
    <t xml:space="preserve">      - Tài sản thừa chờ giải quyết:</t>
  </si>
  <si>
    <t xml:space="preserve">      - Kinh phí công đoàn:</t>
  </si>
  <si>
    <t xml:space="preserve">      - Bảo hiểm xã hội:</t>
  </si>
  <si>
    <t xml:space="preserve">      - Bảo hiểm y tế:</t>
  </si>
  <si>
    <t xml:space="preserve">      - Bảo hiểm thất nghiệp:</t>
  </si>
  <si>
    <t xml:space="preserve">      - Phải trả cổ phần hóa:</t>
  </si>
  <si>
    <t xml:space="preserve">      - Nhận ký quỹ, ký cược ngắn hạn:</t>
  </si>
  <si>
    <t xml:space="preserve">      - Cổ tức, lợi nhuận phải trả:</t>
  </si>
  <si>
    <t xml:space="preserve">      - Các khoản phải trả, phải nộp khác:</t>
  </si>
  <si>
    <t>Trong đó:</t>
  </si>
  <si>
    <t>+Phải trả cho các cổ đông góp vốn Cty Điện Gia Lai</t>
  </si>
  <si>
    <t>+Phải trả tiền mái ấm công đoàn</t>
  </si>
  <si>
    <t>+Phải trả các khoản ủng hộ</t>
  </si>
  <si>
    <t>+Phải trả tiền công kỹ thuật Cty CP Long Vân</t>
  </si>
  <si>
    <t>+Phải trả Tập đoàn chi phí thẩm định giá trị Cty CP thủy điện VRG-Bảo Lộc</t>
  </si>
  <si>
    <t>+Phải thu thuế TNCN (dư có)</t>
  </si>
  <si>
    <t>+Phải trả các khoản phát sinh tại TTYT Cao su</t>
  </si>
  <si>
    <t>+Phải trả BHXH Tỉnh Gia Lai</t>
  </si>
  <si>
    <t>+Phải trả Ông Đinh Quang Thuyết chi phí dự án cao su tiểu điền chưa thanh toán</t>
  </si>
  <si>
    <t>+Phải trả XNKDTH các khoản trích theo lương và ủng hộ</t>
  </si>
  <si>
    <t>+Phải trả Cty Vĩnh Tài tiền bảo lãnh hồ sơ dự thầu</t>
  </si>
  <si>
    <t>+Phải trả tiền lãi hoàn nhập quỹ KHCN cho NSNN</t>
  </si>
  <si>
    <t>+Phải trả ứng vốn ĐT XDCB cho Tập đoàn</t>
  </si>
  <si>
    <t>+Phải trả công đoàn tiền đoàn phí công đoàn</t>
  </si>
  <si>
    <t>b)Dài hạn(chi tiết từng khoản mục)</t>
  </si>
  <si>
    <t>-Nhận ký quỹ, ký cược dài hạn</t>
  </si>
  <si>
    <t>-Các khoản phải trả, phải nộp khác</t>
  </si>
  <si>
    <t>c)Số nợ quá hạn chưa thanh toán (chi tiết từng khoản mục)</t>
  </si>
  <si>
    <t xml:space="preserve">  20- Doanh thu chưa thực hiện:</t>
  </si>
  <si>
    <t xml:space="preserve">      - Doanh thu nhận trước:</t>
  </si>
  <si>
    <t xml:space="preserve">      - Doanh thu từ khách hàng truyền thống:</t>
  </si>
  <si>
    <t xml:space="preserve">      - Các khoản doanh thu chưa thực hiện khác:</t>
  </si>
  <si>
    <t>c)Khả năng không thực hiện được hợp đồng với khách hàng</t>
  </si>
  <si>
    <t xml:space="preserve">   21- Trái phiếu phát hành:</t>
  </si>
  <si>
    <t>21.1.Trái phiếu thường</t>
  </si>
  <si>
    <t>Lãi suất</t>
  </si>
  <si>
    <t>Kỳ hạn</t>
  </si>
  <si>
    <t>a)Trái phiếu phát hành</t>
  </si>
  <si>
    <t xml:space="preserve">      - Phát hành theo mệnh giá:</t>
  </si>
  <si>
    <t xml:space="preserve">      - Phát hành có chiết khấu:</t>
  </si>
  <si>
    <t xml:space="preserve">      - Phát hành có phụ trội:</t>
  </si>
  <si>
    <t>b)Thuyết minh chi tiết về trái phiếu các bên liên quan nắm giữ</t>
  </si>
  <si>
    <t>21.2. Trái phiếu chuyển đổi</t>
  </si>
  <si>
    <t>a)Trái phiếu chuyển đổi đầu kỳ</t>
  </si>
  <si>
    <t>b)Trái phiếu chuyển đổi phát hành thêm trong kỳ</t>
  </si>
  <si>
    <t>c)Trái phiếu chuyển đổi thành cổ phiếu</t>
  </si>
  <si>
    <t>d)Trái phiếu chuyển đổi đáo hạn không được chuyển thành cổ phiếu trong kỳ</t>
  </si>
  <si>
    <t>e)Trái phiếu chuyển đổi cuối kỳ</t>
  </si>
  <si>
    <t>g)Thuyết minh chi tiết về trái phiếu các bên liên quan nắm giữ</t>
  </si>
  <si>
    <t>22-Cổ phiếu ưu đãi phân loại là nợ phải trả</t>
  </si>
  <si>
    <t xml:space="preserve">      - Mệnh giá:</t>
  </si>
  <si>
    <t xml:space="preserve">      - Đối tượng được phát hành:</t>
  </si>
  <si>
    <t xml:space="preserve">      - Điều khoản mua lại:</t>
  </si>
  <si>
    <t xml:space="preserve">      - Giá trị đã mua lại trong kỳ:</t>
  </si>
  <si>
    <t xml:space="preserve">      - Các thuyết minh khác:</t>
  </si>
  <si>
    <t>23.Dự phòng phải trả</t>
  </si>
  <si>
    <t xml:space="preserve">      - Dự phòng bảo hành phẩm hàng hóa:</t>
  </si>
  <si>
    <t xml:space="preserve">      - Dự phòng bảo hành công trình xây dựng:</t>
  </si>
  <si>
    <t xml:space="preserve">      - Dự phòng tái cơ cấu:</t>
  </si>
  <si>
    <t xml:space="preserve">      - Dự phòng phải trả khác:</t>
  </si>
  <si>
    <t>24- Tài sản thuế thu nhập hoãn lại và thuế thu nhập hoãn lại phải trả:</t>
  </si>
  <si>
    <t xml:space="preserve">   a. Tài sản thuế thu nhập hoãn lại:</t>
  </si>
  <si>
    <t>- Thuế suất Thuế TNDN sử dụng để xác định giá trị tài sản Thuế TNHL</t>
  </si>
  <si>
    <t>- Tài sản thuế thu nhập hoãn lại liên quan đến chênh lệch tạm thời được khấu trừ:</t>
  </si>
  <si>
    <t xml:space="preserve">  - Tài sản thuế thu nhập hoãn lại liên quan đến khoản lỗ tính thuế chưa sử dụng:</t>
  </si>
  <si>
    <t xml:space="preserve">  - Tài sản thuế thu nhập hoãn lại liên quan đến khoản ưu đãi tính thuế chưa sử dụng:</t>
  </si>
  <si>
    <t xml:space="preserve">    - Số bù trừ với thuế thu nhập hoãn lại phải trả:</t>
  </si>
  <si>
    <t xml:space="preserve">      Tài sản thuế thu nhập hoãn lại</t>
  </si>
  <si>
    <t xml:space="preserve">   b. Thuế thu nhập hoãn lại phải trả:</t>
  </si>
  <si>
    <t xml:space="preserve">    - Thuế suất thuế TNDN sử dụng để xác định giá trị thuế TNHL phải trả:</t>
  </si>
  <si>
    <t xml:space="preserve">    - Thuế thu nhập hoãn lại phải trả phát sinh từ các khoản chênh lệch tạm thời chịu thuế:</t>
  </si>
  <si>
    <t xml:space="preserve">    - Số bù trừ với tài sản thuế thu nhập hoãn lại:</t>
  </si>
  <si>
    <t>b)Chi tiết vốn góp của CSH</t>
  </si>
  <si>
    <t>-Vốn góp của công ty mẹ</t>
  </si>
  <si>
    <t>-Vốn góp của các đối tượng khác</t>
  </si>
  <si>
    <t xml:space="preserve">   c - Các giao dịch về vốn với CSH và phân phối cổ tức, LN được chia:  </t>
  </si>
  <si>
    <t xml:space="preserve">    - Vốn đầu tư của CSH:</t>
  </si>
  <si>
    <t xml:space="preserve">       + Vốn góp đầu năm:</t>
  </si>
  <si>
    <t xml:space="preserve">       + Vốn góp tăng trong năm:   </t>
  </si>
  <si>
    <t xml:space="preserve">       + Vốn góp giảm trong năm:</t>
  </si>
  <si>
    <t xml:space="preserve">       + Vốn góp cuối năm:</t>
  </si>
  <si>
    <t xml:space="preserve">     - Cố tức, lợi nhuận đã chia:</t>
  </si>
  <si>
    <t xml:space="preserve">    d -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</si>
  <si>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</si>
  <si>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</si>
  <si>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</si>
  <si>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</si>
  <si>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mua lại:</t>
  </si>
  <si>
    <t xml:space="preserve">     - Số lượng cổ phiếu đang lưu hành:</t>
  </si>
  <si>
    <t xml:space="preserve">     * Mệnh giá cổ phiếu đang lưu hành:</t>
  </si>
  <si>
    <t xml:space="preserve">   đ-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</si>
  <si>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</si>
  <si>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</si>
  <si>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</si>
  <si>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</si>
  <si>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 xml:space="preserve">   e- Các quỹ của doanh nghiệp:</t>
  </si>
  <si>
    <t xml:space="preserve">     - Quỹ đầu tư phát triển:</t>
  </si>
  <si>
    <t xml:space="preserve">     - Quỹ hỗ trợ sắp xếp doanh nghiệp:</t>
  </si>
  <si>
    <t xml:space="preserve">     - Quỹ khác thuộc vốn CSH (Nguồn vốn ĐT XDCB):</t>
  </si>
  <si>
    <t xml:space="preserve">   g-  Thu nhập và chi phí, lãi hoặc lỗ được ghi nhận trực tiếp vào vốn CSH theo quy định chuẩn mực kế toán cụ thể</t>
  </si>
  <si>
    <t>26-Chênh lệch đánh giá lại tài sản</t>
  </si>
  <si>
    <t>27-Chênh lệch tỷ giá</t>
  </si>
  <si>
    <t xml:space="preserve">     - Chênh lệch tỷ giá do chuyển đổi BCTC lập bằng ngoại tệ sang VND:</t>
  </si>
  <si>
    <t xml:space="preserve">     - Chênh lệch tỷ giá phát sinh vì các nguyên nhân khác:</t>
  </si>
  <si>
    <t xml:space="preserve">   28- Nguồn kinh phí: </t>
  </si>
  <si>
    <t xml:space="preserve">     - Nguồn kinh phí được cấp trong năm:</t>
  </si>
  <si>
    <t xml:space="preserve">    -  Chi sự nghiệp:</t>
  </si>
  <si>
    <t xml:space="preserve">     - Nguồn kinh phí còn lại cuối năm:</t>
  </si>
  <si>
    <t xml:space="preserve">   29- Các khoản mục ngoài BCĐKT:</t>
  </si>
  <si>
    <t>a) Tài sản thuê ngoài</t>
  </si>
  <si>
    <t xml:space="preserve">     - Từ 1 năm trở xuống:</t>
  </si>
  <si>
    <t xml:space="preserve">     - Trên 1 năm đến 5 năm:</t>
  </si>
  <si>
    <t xml:space="preserve">     - Trên 5 năm:</t>
  </si>
  <si>
    <t>b) Tài sản nhận giữ hộ</t>
  </si>
  <si>
    <t xml:space="preserve">     - Vật tư hàng hóa nhận giữ hộ, gia công ủy thác:</t>
  </si>
  <si>
    <t>+Mủ cao su SVR 3L hàng rời bành 35kg</t>
  </si>
  <si>
    <t>+Mủ cao su SVR 3L hàng rời bành 33kg</t>
  </si>
  <si>
    <t>+Mủ cao su SVR 10 hàng rời bành 35kg</t>
  </si>
  <si>
    <t>+Mủ cao su RSS3 hàng rời bành 111,11kg</t>
  </si>
  <si>
    <t>+Mủ cao su RSS3 hàng rời bành 35kg</t>
  </si>
  <si>
    <t xml:space="preserve">     - Hàng hóa nhận bán hộ, nhận ký gửi, cầm cố, thế chấp:</t>
  </si>
  <si>
    <t>c) Ngoại tệ các loại</t>
  </si>
  <si>
    <t>+Tiền USD</t>
  </si>
  <si>
    <t>d) Vàng tiền tệ</t>
  </si>
  <si>
    <t>đ) Nợ khó đòi đã xử lý</t>
  </si>
  <si>
    <t>e) Các thông tin khác về các khoản mục ngoài BCĐKT</t>
  </si>
  <si>
    <t>VII- Thông tin bổ sung các khoản mục trình bày trong báo cáo kết quả hoạt động kinh doanh:</t>
  </si>
  <si>
    <t xml:space="preserve">   1- Tổng doanh thu bán hàng và ccdv:</t>
  </si>
  <si>
    <t>a)Doanh thu</t>
  </si>
  <si>
    <t xml:space="preserve">       - Doanh thu bán hàng:</t>
  </si>
  <si>
    <t xml:space="preserve">       - Doanh thu cung cấp dịch vụ:</t>
  </si>
  <si>
    <t xml:space="preserve">       - Doanh thu hợp đồng xây dựng:</t>
  </si>
  <si>
    <t xml:space="preserve">       + Doanh thu hợp đồng xây dựng được ghi nhận trong kỳ:</t>
  </si>
  <si>
    <t xml:space="preserve">       + Tổng doanh thu lũy kế của hợp đồng xây dựng đến thời điểm lập BCTC:</t>
  </si>
  <si>
    <t>b)Doanh thu đối với các bên liên quan</t>
  </si>
  <si>
    <t>c)Doanh thu cho thuê tài sản nhận tiền trước</t>
  </si>
  <si>
    <t xml:space="preserve">   2- Các khoản giảm trừ doanh thu :</t>
  </si>
  <si>
    <t xml:space="preserve">       - Chiết khấu thương mại:</t>
  </si>
  <si>
    <t xml:space="preserve">       - Giảm giá hàng bán:</t>
  </si>
  <si>
    <t xml:space="preserve">       - Hàng bán bị trả lại:</t>
  </si>
  <si>
    <t xml:space="preserve">   3- Giá vốn hàng bán:</t>
  </si>
  <si>
    <t xml:space="preserve">       - Giá vốn của hàng hóa đã bán:</t>
  </si>
  <si>
    <t xml:space="preserve">       - Giá vốn của thành phẩm đã bán:</t>
  </si>
  <si>
    <t>Trong đó: Giá vốn trích trước của hàng hóa, thành phẩm BĐS đã bán gồm:</t>
  </si>
  <si>
    <t xml:space="preserve">       + Hạng mục chi phí trích trước:</t>
  </si>
  <si>
    <t xml:space="preserve">       + Giá trị trích trước vào chi phí của từng hạng mục:</t>
  </si>
  <si>
    <t xml:space="preserve">       + Thời gian chi phí dự kiến phát sinh:</t>
  </si>
  <si>
    <t xml:space="preserve">       - Giá vốn của dịch vụ đã cung cấp:</t>
  </si>
  <si>
    <t xml:space="preserve">       - Giá trị còn lại, chi phí nhượng bán, thanh lý của BĐS đầu tư:</t>
  </si>
  <si>
    <t xml:space="preserve">       - Chi phí kinh doanh BĐS đầu tư:</t>
  </si>
  <si>
    <t xml:space="preserve">       - Giá trị HTK mất mát trong kỳ:</t>
  </si>
  <si>
    <t xml:space="preserve">       - Giá trị từng loại HTK hao hụt ngoài định mức trong kỳ:</t>
  </si>
  <si>
    <t xml:space="preserve">       - Các khoản chi phí vượt mức bình thường khác tính trực tiếp vào giá vốn:</t>
  </si>
  <si>
    <t xml:space="preserve">       - Dự phòng giảm giá HTK:</t>
  </si>
  <si>
    <t xml:space="preserve">       - Các khoản ghi giảm giá vốn hàng bán:</t>
  </si>
  <si>
    <t xml:space="preserve">   4- Doanh thu hoạt động tài chính:</t>
  </si>
  <si>
    <t xml:space="preserve">     - Lãi tiền gửi, tiền cho vay:</t>
  </si>
  <si>
    <t xml:space="preserve">     - Lãi bán các khoản đầu tư:</t>
  </si>
  <si>
    <t xml:space="preserve">     - Cổ tức, lợi nhuận được chia:</t>
  </si>
  <si>
    <t xml:space="preserve">     - Lãi chênh lệch tỷ giá:</t>
  </si>
  <si>
    <t xml:space="preserve">     - Lãi bán hàng trả chậm, chiết khấu thanh toán:</t>
  </si>
  <si>
    <t xml:space="preserve">     - Doanh thu hoạt động tài chính khác</t>
  </si>
  <si>
    <t xml:space="preserve">   5- Chi phí tài chính:</t>
  </si>
  <si>
    <t xml:space="preserve">     - Lãi tiền vay:</t>
  </si>
  <si>
    <t xml:space="preserve">     - Chiết khấu thanh toán, lãi bán hàng trả chậm:</t>
  </si>
  <si>
    <t xml:space="preserve">     - Lỗ do thanh lý các khoản đầu tư tài chính:</t>
  </si>
  <si>
    <t xml:space="preserve">     - Lỗ chênh lệch tỷ giá:</t>
  </si>
  <si>
    <t xml:space="preserve">     - Dự phòng giảm giá chứng khoán kinh doanh và tổn thất đầu tư:</t>
  </si>
  <si>
    <t xml:space="preserve">     - Chi phí tài chính khác:</t>
  </si>
  <si>
    <t xml:space="preserve">     - Các khoản ghi giảm chi phí tài chính:</t>
  </si>
  <si>
    <t>6-Thu nhập khác</t>
  </si>
  <si>
    <t xml:space="preserve">     - Thanh lý, nhượng bán TSCĐ:</t>
  </si>
  <si>
    <t xml:space="preserve">     - Lãi do đánh giá lại tài sản:</t>
  </si>
  <si>
    <t xml:space="preserve">     - Tiền phạt thu được:</t>
  </si>
  <si>
    <t xml:space="preserve">     - Hoàn nhập quỹ PT KH CN:</t>
  </si>
  <si>
    <t xml:space="preserve">     - Các khoản khác:</t>
  </si>
  <si>
    <t>7-Chi phí khác</t>
  </si>
  <si>
    <t xml:space="preserve">     - Giá trị còn lại TSCĐ và chi phí thanh lý, nhượng bán TSCĐ:</t>
  </si>
  <si>
    <t xml:space="preserve">     - Lỗ do đánh giá lại tài sản:</t>
  </si>
  <si>
    <t xml:space="preserve">     - Các khoản bị phạt:</t>
  </si>
  <si>
    <t xml:space="preserve">     - Lãi hoàn nhập quỹ PT KH CN:</t>
  </si>
  <si>
    <t xml:space="preserve">   8- Chi phí bán hàng và chi phí quản lý doanh nghiệp:</t>
  </si>
  <si>
    <t>a)Các khoản chi phí quản lý doanh nghiệp phát sinh trong kỳ</t>
  </si>
  <si>
    <t xml:space="preserve">     - Các khoản chiếm từ 10% trở lên trên tổng chi phí QLDN:</t>
  </si>
  <si>
    <t>+Tiền lương, phụ cấp nhân viên quản lý</t>
  </si>
  <si>
    <t>+Chi trợ cấp mất việc làm</t>
  </si>
  <si>
    <t xml:space="preserve">     - Các khoản chi phí quản lý doanh nghiệp khác:</t>
  </si>
  <si>
    <t>+Khấu hao TSCĐ</t>
  </si>
  <si>
    <t>+Phí quản lý Tập đoàn</t>
  </si>
  <si>
    <t>+Chi phí dịch vụ mua ngoài</t>
  </si>
  <si>
    <t>+Chi phí tiếp khách, hội nghị</t>
  </si>
  <si>
    <t>+Các khoản khác</t>
  </si>
  <si>
    <t>b)Các khoản chi phí bán hàng phát sinh trong kỳ</t>
  </si>
  <si>
    <t xml:space="preserve">     - Các khoản chiếm từ 10% trở lên trên tổng chi phí bán hàng:</t>
  </si>
  <si>
    <t>+Chi phí pallet</t>
  </si>
  <si>
    <t>+Chi phí vận chuyển, bốc xếp</t>
  </si>
  <si>
    <t>+Hoa hồng môi giới</t>
  </si>
  <si>
    <t xml:space="preserve">     - Các khoản chi phí bán hàng khác:</t>
  </si>
  <si>
    <t>+Vật liệu bao bì</t>
  </si>
  <si>
    <t>c)Các khoản ghi giảm chi phí bán hàng và chi phí QLDN</t>
  </si>
  <si>
    <t xml:space="preserve">     - Hoàn nhập dự phòng bảo hành sản phẩm, hàng hóa:</t>
  </si>
  <si>
    <t xml:space="preserve">     - Hoàn nhập dự phòng tái cơ cấu, dự phòng khác:</t>
  </si>
  <si>
    <t xml:space="preserve">     - Các khoản ghi giảm khác</t>
  </si>
  <si>
    <t xml:space="preserve">   9- Chi phí sản xuất, kinh doanh theo yếu tố:</t>
  </si>
  <si>
    <t xml:space="preserve">     - Chi phí nguyên liệu, vật liệu:</t>
  </si>
  <si>
    <t xml:space="preserve">     - Chi phí nhân công:</t>
  </si>
  <si>
    <t xml:space="preserve">     - Chi phí khấu hao TSCĐ:</t>
  </si>
  <si>
    <t xml:space="preserve">     - Chi phí dịch vụ mua ngoài:</t>
  </si>
  <si>
    <t xml:space="preserve">     - Chi phí khác bằng tiền:</t>
  </si>
  <si>
    <t xml:space="preserve">   10- Chi phí thuế thu nhập doanh nghiệp hiện hành:</t>
  </si>
  <si>
    <t xml:space="preserve">     - Chi phí thuế TNDN tính trên thu nhập chịu thuế năm hiện hành:</t>
  </si>
  <si>
    <t xml:space="preserve">     - Điều chỉnh chi phí thuế TNDN của các năm trước vào chi phí thuế TNDN :</t>
  </si>
  <si>
    <t>hiện hành năm nay</t>
  </si>
  <si>
    <t xml:space="preserve">     - Tổng chi phí thuế thu nhập doanh nghiệp hiện hành:</t>
  </si>
  <si>
    <t xml:space="preserve">   11- Chi phí thuế thu nhập doanh nghiệp hoãn lại:</t>
  </si>
  <si>
    <t xml:space="preserve">     - Chi phí thuế TNDN hoãn lại phát sinh từ các khoản chênh lệch tạm </t>
  </si>
  <si>
    <t>thời phải chịu thuế</t>
  </si>
  <si>
    <t xml:space="preserve">     - Chi phí thuế TNDN hoãn lại phát sinh từ việc hoàn nhập tài sản thuế </t>
  </si>
  <si>
    <t>thu nhập hoãn lại</t>
  </si>
  <si>
    <t xml:space="preserve">     - Thu nhập thuế TNDN hoãn lại phát sinh từ các khoản chênh lệch tạm </t>
  </si>
  <si>
    <t>thời được khấu trừ</t>
  </si>
  <si>
    <t xml:space="preserve">     - Thu nhập thuế TNDN hoãn lại phát sinh từ các khoản lỗ tính thuế và  </t>
  </si>
  <si>
    <t>ưu đãi thuế chưa sử dụng</t>
  </si>
  <si>
    <t xml:space="preserve">     - Thu nhập thuế TNDN hoãn lại phát sinh từ việc hoàn nhập thuế thu nhập</t>
  </si>
  <si>
    <t>hoãn lại phải trả</t>
  </si>
  <si>
    <t xml:space="preserve">     - Tổng chi phí thuế TNDN hoãn lại.</t>
  </si>
  <si>
    <t xml:space="preserve">  VIII- Thông tin bổ sung cho các khoản mục trình bày trong BCLCTT:</t>
  </si>
  <si>
    <t>1.Các giao dịch không bằng tiền ảnh hưởng đến BCLCTT trong tương lai</t>
  </si>
  <si>
    <t xml:space="preserve">     - Mua tài sản bằng cách nhận các khoản nợ liên quan trực tiếp hoặc  </t>
  </si>
  <si>
    <t>thông qua nghiệp vụ cho thuê tài chính</t>
  </si>
  <si>
    <t xml:space="preserve">     - Mua doanh nghiệp thông qua phát hành cổ phiếu  </t>
  </si>
  <si>
    <t xml:space="preserve">     - Chuyển nợ thành VCSH  </t>
  </si>
  <si>
    <t xml:space="preserve">     - Các giao dịch phi tiền tệ khác  </t>
  </si>
  <si>
    <t>2.Các khoản tiền do doanh nghiệp nắm giữ nhưng không được sử dụng</t>
  </si>
  <si>
    <t>3.Số tiền đi vay thực thụ trong kỳ</t>
  </si>
  <si>
    <t xml:space="preserve">     - Tiền thu từ đi vay theo khế ước thông thường  </t>
  </si>
  <si>
    <t xml:space="preserve">     - Tiền thu từ phát hành trái phiếu thường  </t>
  </si>
  <si>
    <t xml:space="preserve">     - Tiền thu từ phát hành trái phiếu chuyển đổi  </t>
  </si>
  <si>
    <t xml:space="preserve">     - Tiền thu từ phát hành cổ phiếu ưu đãi phân loại là nợ phải trả  </t>
  </si>
  <si>
    <t xml:space="preserve">     - Tiền thu từ giao dịch mua bán lại trái phiếu Chính phủ và RePo chứng khoán  </t>
  </si>
  <si>
    <t xml:space="preserve">     - Tiền thu từ đi vay dưới hình thức khác  </t>
  </si>
  <si>
    <t>4. Số tiền đã thực trả gốc vay trong kỳ</t>
  </si>
  <si>
    <t xml:space="preserve">     - Tiền trả nợ gốc vay theo khế ước thông thường  </t>
  </si>
  <si>
    <t xml:space="preserve">     - Tiền trả nợ gốc trái phiếu thường  </t>
  </si>
  <si>
    <t xml:space="preserve">     - Tiền trả nợ gốc trái phiếu chuyển đổi  </t>
  </si>
  <si>
    <t xml:space="preserve">     - Tiền trả nợ gốc cổ phiếu ưu đãi phân loại là nợ phải trả  </t>
  </si>
  <si>
    <t xml:space="preserve">     - Tiền trả giao dịch mua bán lại trái phiếu Chính phủ và RePo chứng khoán  </t>
  </si>
  <si>
    <t xml:space="preserve">     - Tiền trả nợ vay dưới hình thức khác </t>
  </si>
  <si>
    <t xml:space="preserve">  IX- Những thông tin khác:</t>
  </si>
  <si>
    <t>1. Những khoản nợ tiềm tàng, khoản cam kết và những thông tin tài chính khác</t>
  </si>
  <si>
    <t>2. Những sự kiện phát sinh sau ngày kết thúc kỳ kế toán năm</t>
  </si>
  <si>
    <t>3. Thông tin về các bên liên quan</t>
  </si>
  <si>
    <t>4. Tài sản, doanh thu, kết quả kinh doanh</t>
  </si>
  <si>
    <t>5. Thông tin so sánh</t>
  </si>
  <si>
    <t>6. Thông tin về hoạt động liên tục</t>
  </si>
  <si>
    <t>7. Những thông tin khác</t>
  </si>
  <si>
    <t>Chỉ tiêu</t>
  </si>
  <si>
    <t>1. Bố trí cơ cấu tài sản và cơ cấu nguồn vốn</t>
  </si>
  <si>
    <t>1.1 Bố trí cơ cấu tài sản</t>
  </si>
  <si>
    <t xml:space="preserve"> - Tài sản cố định/ Tổng tài sản (%)</t>
  </si>
  <si>
    <t xml:space="preserve"> - Tài sản lưu động/Tổng tài sản (%)</t>
  </si>
  <si>
    <t>1.2 Bố trí cơ cấu nguồn vốn</t>
  </si>
  <si>
    <t xml:space="preserve"> - Nợ phải trả/Tổng nguồn vốn (%)</t>
  </si>
  <si>
    <t xml:space="preserve"> - Nguồn vốn chủ sở hữu/Tổng nguồn vốn (%)</t>
  </si>
  <si>
    <t>2. Khả năng thanh toán</t>
  </si>
  <si>
    <t>2.1 Tổng tài sản/Tổng nợ phải trả (lần)</t>
  </si>
  <si>
    <t xml:space="preserve">2.2 Tổng tài sản lưu động và đầu tư ngắn hạn/Tổng nợ ngắn hạn(lần) </t>
  </si>
  <si>
    <t>2.3 Tổng tiền và các khoản đầu tư tài chính ngắn hạn/Tổng nợ ngắn hạn (lần)</t>
  </si>
  <si>
    <t>3. Tỷ suất sinh lời</t>
  </si>
  <si>
    <t>3.1 Lợi nhuận/doanh thu</t>
  </si>
  <si>
    <t xml:space="preserve"> - Lợi nhuận trước thuế/Doanh thu thuần; thu nhập h động tc, bất thường (%) </t>
  </si>
  <si>
    <t xml:space="preserve"> - Lợi nhuận sau thuế/Doanh thu thuần; thu nhập h động tc, bất thường (%) </t>
  </si>
  <si>
    <t>3.2 Lợi nhuận/Tổng tài sản</t>
  </si>
  <si>
    <t xml:space="preserve"> - Lợi nhuận trước thuế/Tổng tài sản (%)</t>
  </si>
  <si>
    <t xml:space="preserve"> - Lợi nhuận sau thuế/Tổng tài sản (%)</t>
  </si>
  <si>
    <t xml:space="preserve">3.3 Lợi nhuận sau thuế/Nguồn vốn chủ sở hữu (%) </t>
  </si>
  <si>
    <t>4.</t>
  </si>
  <si>
    <t xml:space="preserve"> a/. Lao động và tiền lương:</t>
  </si>
  <si>
    <t xml:space="preserve">  a.1/. Tổng số lao động đến 31/12:</t>
  </si>
  <si>
    <t>Trong đó: Viên chức quản lý</t>
  </si>
  <si>
    <t xml:space="preserve">  a.2/. Số lao động bình quân trong năm:</t>
  </si>
  <si>
    <t xml:space="preserve">  a.3/. Tổng quỹ tiền lương thực hiện:</t>
  </si>
  <si>
    <t>Trong đó: Quỹ lương của Viên chức quản lý</t>
  </si>
  <si>
    <t xml:space="preserve">  a.4/. Tổng các khoản thu nhập khác của CBCNV:</t>
  </si>
  <si>
    <t>Trong đó: Thu nhập khác của Viên chức quản lý</t>
  </si>
  <si>
    <t xml:space="preserve"> b/. Lợi nhuận và phân phối lợi nhuận:</t>
  </si>
  <si>
    <t xml:space="preserve">  b.1/. Tổng lợi nhuận kế toán trước thuế thực hiện trong năm:</t>
  </si>
  <si>
    <t xml:space="preserve">  b.2/. Các khoản điều chỉnh tăng, giảm lợi nhuận kế toán để xác định thu nhập chịu thuế:</t>
  </si>
  <si>
    <t xml:space="preserve">   b.2.1/. Các khoản điều chỉnh tăng:</t>
  </si>
  <si>
    <t xml:space="preserve">     * Chi phí đã tính thuế năm trước</t>
  </si>
  <si>
    <t xml:space="preserve">     * Các khoản chi phí không hợp lệ:</t>
  </si>
  <si>
    <t xml:space="preserve">     * Tiền chậm nộp thuế và BHXH, YT,TN, phạt môi trường:</t>
  </si>
  <si>
    <t xml:space="preserve">     * Các khoản chi không liên quan đến doanh thu, thu nhập trong kỳ:</t>
  </si>
  <si>
    <t xml:space="preserve">     * Các khoản làm tăng lợi nhuận tính thuế khác. Trong đó:</t>
  </si>
  <si>
    <t>- Chi phí đầu tư XDCB vượt dự toán:</t>
  </si>
  <si>
    <t>- Chi phí chế biến vượt định mức:</t>
  </si>
  <si>
    <t>- Chi phí quản lý ngành phải nộp Tập đoàn:</t>
  </si>
  <si>
    <t>- Điều chỉnh giá trị cổ phiếu được nhận trước ngày 1/1/2013 :</t>
  </si>
  <si>
    <t>- Lãi chênh lệch đánh giá lại tỷ giá của năm trước :</t>
  </si>
  <si>
    <t>- Chi phí làm tăng lợi nhuận tính thuế khác:</t>
  </si>
  <si>
    <t>- Lỗ đánh giá chênh lệch tỷ giá cuối kỳ:</t>
  </si>
  <si>
    <t xml:space="preserve">   b.2.2/. Các khoản điều chỉnh giảm:</t>
  </si>
  <si>
    <t xml:space="preserve">     * Các khoản thu nhập từ cổ tức được chia:</t>
  </si>
  <si>
    <t xml:space="preserve">     * Các khoản thu nhập từ lãi trái phiếu chính phủ:</t>
  </si>
  <si>
    <t xml:space="preserve">     * Các khoản giảm trừ doanh thu đã tính thuế năm trước:</t>
  </si>
  <si>
    <t xml:space="preserve">     * Lãi chênh lệch tỷ giá chưa thực hiện:</t>
  </si>
  <si>
    <t xml:space="preserve">  b.3/.Tổng thu nhập chịu thuế:</t>
  </si>
  <si>
    <t xml:space="preserve">  b.4/. Trích quỹ phát triển KHCN:</t>
  </si>
  <si>
    <t xml:space="preserve"> b.5/. Tổng lợi nhuận kế toán trước thuế thực hiện trong kỳ (sau khi trích quỹ KHCN):</t>
  </si>
  <si>
    <t xml:space="preserve">  b.6/. Chi phí thuế TNDN hiện hành:</t>
  </si>
  <si>
    <t xml:space="preserve">   b.6.1/. Chi phí thuế TNDN theo thuế suất hiện hành:</t>
  </si>
  <si>
    <t xml:space="preserve">   b.6.2/. Chi phí thuế TNDN phải nộp của năm trước:</t>
  </si>
  <si>
    <t xml:space="preserve">  b.7/. Chi phí thuế TNDN hoán lại:</t>
  </si>
  <si>
    <t xml:space="preserve">  b.7/. Lợi nhuận sau thuế TNDN: (b.7 = b.7.1+ b.7.2):</t>
  </si>
  <si>
    <t xml:space="preserve">   b.8. Lợi nhuận sau thuế TNDN năm nay: (b.7.1 = b.1 -b.6.3):</t>
  </si>
  <si>
    <t xml:space="preserve">  b.9. Phân phối lợi nhuận:</t>
  </si>
  <si>
    <t>Lợi nhuận năm trước chưa phân phối chuyển sang năm nay:</t>
  </si>
  <si>
    <t>- Chia lợi nhuận cổ tức cho các thành viên góp vốn:</t>
  </si>
  <si>
    <t>Bù đắp các hoản lỗ năm trước hết hạn được trừ :</t>
  </si>
  <si>
    <t>Xử lý tài sản bàn giao địa phương :</t>
  </si>
  <si>
    <t>Trừ các khoản khác :</t>
  </si>
  <si>
    <t>Chia lợi nhuận, cổ tức :</t>
  </si>
  <si>
    <t>Lợi nhuận để lại chưa phân phối chuyển năm sau :</t>
  </si>
  <si>
    <t>Phân phối bước 1</t>
  </si>
  <si>
    <t>-Trích quỹ đầu tư phát triển</t>
  </si>
  <si>
    <t>-Trích quỹ thưởng VCQL DN</t>
  </si>
  <si>
    <t>-Trích quỹ khen thưởng</t>
  </si>
  <si>
    <t>-Trích quỹ phúc lợi</t>
  </si>
  <si>
    <t>-Lợi nhuận phải nộp Tập đoàn</t>
  </si>
  <si>
    <t>Phân phối bước 2</t>
  </si>
  <si>
    <t>-Bổ sung quỹ khen thưởng, phúc lợi từ quỹ đầu tư phát triển</t>
  </si>
  <si>
    <t>-Bổ sung quỹ thưởngVCQLDN từ quỹ đầu tư phát triển</t>
  </si>
  <si>
    <t>Tổng hợp phân phối chính thức</t>
  </si>
  <si>
    <t>Trích quỹ đầu tư phát triển</t>
  </si>
  <si>
    <t>Trích quỹ khen thưởng</t>
  </si>
  <si>
    <t>Trích quỹ phúc lợi</t>
  </si>
  <si>
    <t>Trích quỹ thưởng VCQL DN</t>
  </si>
  <si>
    <t>Lợi nhuận phải nộp Tập đoàn</t>
  </si>
  <si>
    <t>c)Các chỉ tiêu tài chính</t>
  </si>
  <si>
    <t>c.1)Hao mòn TSCĐ (đồng)</t>
  </si>
  <si>
    <t>-Tổng số hao mòn TSCĐ đầu tư từ nguồn KPSN, quỹ phúc lợi, quỹ KHCN phát sinh trong năm</t>
  </si>
  <si>
    <t>-Tổng số khấu hao TSCĐ phục vụ hoạt động XDCB do đơn vị tự thực hiện phát sinh trong năm</t>
  </si>
  <si>
    <t>c.2) Chênh lệch tỷ giá (đồng)</t>
  </si>
  <si>
    <t>-Lãi chênh lệc tỷ giá do đánh giá lại các khoản mục tiền tệ có gốc ngoại tệ cuối kỳ</t>
  </si>
  <si>
    <t>-Lỗ chênh lệc tỷ giá do đánh giá lại các khoản mục tiền tệ có gốc ngoại tệ cuối kỳ</t>
  </si>
  <si>
    <t>c.3) Tổng kim ngạch (USD)</t>
  </si>
  <si>
    <t>-Kim ngạch xuất khẩu</t>
  </si>
  <si>
    <t>-Kim ngạch nhạp khẩu</t>
  </si>
  <si>
    <t>c.4) Tổng số vốn đầu tư ra nước ngoài</t>
  </si>
  <si>
    <t>-Đầu tư ra nước ngoài từ nguồn vốn CSH của DN phát sinh trong năm</t>
  </si>
  <si>
    <t>-Lũy kế đầu tư ra nước ngoài từ nguồn vốn CSH của DN đến nay</t>
  </si>
  <si>
    <t>-Đầu tư ra nước ngoài từ nguồn vốn huy động trong nước phát sinh trong năm</t>
  </si>
  <si>
    <t>-Lũy kế đầu tư ra nước ngoài từ nguồn vốn huy động trong nước đến nay</t>
  </si>
  <si>
    <t>-Đầu tư ra nước ngoài từ nguồn vốn huy động nước ngoài phát sinh trong năm</t>
  </si>
  <si>
    <t>-Lũy kế đầu tư ra nước ngoài từ nguồn vốn huy động nước ngoài đến nay</t>
  </si>
  <si>
    <t>c.5) Tổng số vốn thu hồi vốn đầu tư ra nước ngoài (USD)</t>
  </si>
  <si>
    <t>-Thu hồi vốn đầu tư trong năm</t>
  </si>
  <si>
    <t>-Lũy kế thu hồi vốn đầu tư đến nay</t>
  </si>
  <si>
    <t>-Thu lợi nhuận, cổ tức trong năm</t>
  </si>
  <si>
    <t>-Lũy kế thu lợi nhuận, cổ tức đến nay</t>
  </si>
  <si>
    <r>
      <t xml:space="preserve">                          Chư Sê, </t>
    </r>
    <r>
      <rPr>
        <sz val="13"/>
        <rFont val="Times New Roman"/>
        <family val="1"/>
      </rPr>
      <t>ngày 25 tháng 01 năm 2016</t>
    </r>
  </si>
  <si>
    <t>NGƯỜI LẬP BIỂU</t>
  </si>
  <si>
    <t>KẾ TOÁN TRƯỞNG</t>
  </si>
  <si>
    <t>TỔNG GIÁM ĐỐC</t>
  </si>
  <si>
    <t>-Số chứng chỉ hành nghề;</t>
  </si>
  <si>
    <t>-Đơn vị cung cấp dịch vụ kế toán</t>
  </si>
  <si>
    <t xml:space="preserve"> 09.  Tăng giảm tài sản cố định hữu hình:</t>
  </si>
  <si>
    <t>Khoản mục</t>
  </si>
  <si>
    <t>Nhà cửa, vật kiến trúc</t>
  </si>
  <si>
    <t>Máy móc, thiết bị</t>
  </si>
  <si>
    <t>Phương tiện vận tải, truyền dẫn</t>
  </si>
  <si>
    <t xml:space="preserve">Thiết bị dụng cụ quản lý </t>
  </si>
  <si>
    <t>Vườn cây lâu năm</t>
  </si>
  <si>
    <t>TSCĐ khác</t>
  </si>
  <si>
    <t>Tổng cộng</t>
  </si>
  <si>
    <t>Nguyên giá</t>
  </si>
  <si>
    <t>Số dư đầu kỳ</t>
  </si>
  <si>
    <t xml:space="preserve">     -Mua trong kỳ</t>
  </si>
  <si>
    <t>-Đầu tư XDCB hoàn thành</t>
  </si>
  <si>
    <t>-Tăng khác</t>
  </si>
  <si>
    <t>-Chuyển sang BĐS đầu tư</t>
  </si>
  <si>
    <t>-Thanh lý, nhượng bán</t>
  </si>
  <si>
    <t>-Bàn giao TS địa phương</t>
  </si>
  <si>
    <t>Số dư cuối kỳ</t>
  </si>
  <si>
    <t>Giá trị hao mòn lũy kế</t>
  </si>
  <si>
    <t>-Khấu hao trong kỳ</t>
  </si>
  <si>
    <t>Giá trị còn lại của TSCĐ HH</t>
  </si>
  <si>
    <t>-Tại ngày đầu kỳ</t>
  </si>
  <si>
    <t>-Tại ngày cuối kỳ</t>
  </si>
  <si>
    <t>*Giá trị còn lại cuối kỳ của TSCĐ hữu hình dùng để thế chấp, cầm cố đảm bảo khoản vay</t>
  </si>
  <si>
    <t>*Nguyên giá TSCĐ cuối năm đã khấu hao hết nhưng vẫn còn sử dụng</t>
  </si>
  <si>
    <t>*Nguyên giá TSCĐ cuối năm chờ thanh lý</t>
  </si>
  <si>
    <t xml:space="preserve"> 10.  Tăng giảm TSCĐ thuê tài chính:</t>
  </si>
  <si>
    <t>TSCĐ hữu hình khác</t>
  </si>
  <si>
    <t>TSCĐ vô hình</t>
  </si>
  <si>
    <t>Nguyên giá TSCĐ thuê TC</t>
  </si>
  <si>
    <t>Số dư đầu năm</t>
  </si>
  <si>
    <t>-Thuê tài chính trong năm</t>
  </si>
  <si>
    <t>-Mua lại TSCĐ thuê TC</t>
  </si>
  <si>
    <t>-Trả lại TSCĐ thuê TC</t>
  </si>
  <si>
    <t>-Giảm khác</t>
  </si>
  <si>
    <t>Số dư cuối năm</t>
  </si>
  <si>
    <t>Giá trị còn lại</t>
  </si>
  <si>
    <t>-Tại ngày đầu năm</t>
  </si>
  <si>
    <t>-Tại ngày cuối năm</t>
  </si>
  <si>
    <t>*Tiền thuê phát sinh thêm được ghi nhận là chi phí trong năm</t>
  </si>
  <si>
    <t>*Căn cứ để xác định tiền thuê phát sinh thêm</t>
  </si>
  <si>
    <t>*Điều khoản gia hạn thuê hoặc quyền mua tài sản</t>
  </si>
  <si>
    <t xml:space="preserve"> 11.  Tăng giảm tài sản cố định vô hình:</t>
  </si>
  <si>
    <t>Quyền sử dụng đất</t>
  </si>
  <si>
    <t>Quyền phát hành</t>
  </si>
  <si>
    <t>Bản quyền, bằng sáng chế</t>
  </si>
  <si>
    <t>Phần mềm máy vi tính</t>
  </si>
  <si>
    <t>TSCĐ vô hình khác</t>
  </si>
  <si>
    <t xml:space="preserve">Nguyên giá TSCĐ vô hình </t>
  </si>
  <si>
    <t>-Mua trong kỳ</t>
  </si>
  <si>
    <t>-Tạo ra từ nội bộ DN</t>
  </si>
  <si>
    <t>-Tăng do hợp nhất KD</t>
  </si>
  <si>
    <t xml:space="preserve">Số dư cuối kỳ </t>
  </si>
  <si>
    <t>Giá trị còn lại của TSCĐ VH</t>
  </si>
  <si>
    <t>12. Tăng, giảm tài sản cố định thuê tài chính</t>
  </si>
  <si>
    <t>Tăng trong năm</t>
  </si>
  <si>
    <t>Giảm trong năm</t>
  </si>
  <si>
    <t>Số cuối năm</t>
  </si>
  <si>
    <t>a)Bất động sản đầu tư cho thuê</t>
  </si>
  <si>
    <t>-Quyền sử dụng đất</t>
  </si>
  <si>
    <t>-Nhà</t>
  </si>
  <si>
    <t>-Nhà và quyền sử dụng đất</t>
  </si>
  <si>
    <t>-Cơ sở hạ tầng</t>
  </si>
  <si>
    <t>b)Bất động sản đầu tư nắm giữ chờ tăng giá</t>
  </si>
  <si>
    <t>Tổn thất do suy giảm giá trị</t>
  </si>
  <si>
    <t>-Giá trị còn lại cuối kỳ của BĐSĐT dùng để thế chấp, cầm cố đảm bảo khoản vay</t>
  </si>
  <si>
    <t>-Nguyên giá BĐSĐT đã khấu hao hết nhưng vẫn cho thuê hoặc nắm giữ chờ tăng giá</t>
  </si>
  <si>
    <t xml:space="preserve">   25- Vốn chủ sở hữu:</t>
  </si>
  <si>
    <t xml:space="preserve">    a) Bảng đối chiếu biến động của Vốn chủ sở hữu:</t>
  </si>
  <si>
    <t>Vốn góp của CSH</t>
  </si>
  <si>
    <t>Thặng dư vốn cổ phần</t>
  </si>
  <si>
    <t>Quyền chọn chuyển đổi trái phiếu</t>
  </si>
  <si>
    <t>Vốn khác của CSH</t>
  </si>
  <si>
    <t>Quỹ ĐTPT</t>
  </si>
  <si>
    <t>Nguồn vốn ĐTXDCB</t>
  </si>
  <si>
    <t>Lợi nhuận sau thuế chưa phân phối</t>
  </si>
  <si>
    <t>Các khoản mục khác</t>
  </si>
  <si>
    <t>Số dư đầu kỳ năm trước</t>
  </si>
  <si>
    <t>- Tăng vốn trong kỳ</t>
  </si>
  <si>
    <t>- Lợi nhuận Tăng trong kỳ</t>
  </si>
  <si>
    <t>- Tăng do phân phối ln</t>
  </si>
  <si>
    <t>- Giảm vốn trong kỳ</t>
  </si>
  <si>
    <t>- Lỗ trong kỳ</t>
  </si>
  <si>
    <t>- Giảm khác:</t>
  </si>
  <si>
    <t>+Giảm do trích lập nộp Tập đoàn</t>
  </si>
  <si>
    <t>+Giảm do phân phối lợi nhuận</t>
  </si>
  <si>
    <t>Số dư cuối kỳ năm trước</t>
  </si>
  <si>
    <t>Số dư  đầu kỳ này</t>
  </si>
  <si>
    <t>- Tăng vốn trong kỳ này</t>
  </si>
  <si>
    <t>- Lợi nhuận Tăng trong kỳ này</t>
  </si>
  <si>
    <t>- Giảm vốn trong kỳ này</t>
  </si>
  <si>
    <t>- Lỗ trong năm nay</t>
  </si>
  <si>
    <t>-Giảm khác:</t>
  </si>
  <si>
    <t>+Giảm nguồn do BGTS địa phương</t>
  </si>
  <si>
    <t>Số dư cuối  kỳ này</t>
  </si>
  <si>
    <t>Mẫu số B03 - DN</t>
  </si>
  <si>
    <t>CÔNG TY TNHH MTV  CAO SU CHƯ SÊ</t>
  </si>
  <si>
    <t xml:space="preserve">BÁO CÁO LƯU CHUYỂN TIỀN TỆ </t>
  </si>
  <si>
    <t>NĂM 2015</t>
  </si>
  <si>
    <t>I. Lưu chuyển tiền từ hoạt động kinh doanh</t>
  </si>
  <si>
    <t>1. Tiền thu từ bán hàng, cung cấp dịch vụ và doanh thu khác</t>
  </si>
  <si>
    <t>2. Tiền chi trả cho người cung cấp hàng hoá và dịch vụ</t>
  </si>
  <si>
    <t>3. Tiền chi trả cho người lao động</t>
  </si>
  <si>
    <t>4. Tiền chi trả lãi vay</t>
  </si>
  <si>
    <t>5. Tiền chi nộp thuế thu nhập doanh nghiệp</t>
  </si>
  <si>
    <t>6. Tiền thu khác từ hoạt động kinh doanh</t>
  </si>
  <si>
    <t>7. Tiền chi khác cho hoạt động kinh doanh</t>
  </si>
  <si>
    <t>Lưu chuyển tiền thuần từ hoạt động kinh doanh</t>
  </si>
  <si>
    <t>II. Lưu chuyển tiền từ hoạt động đầu tư</t>
  </si>
  <si>
    <t>1. Tiền chi để mua sắm, xây dựng TSCĐ và các tài sản dài hạn khác</t>
  </si>
  <si>
    <t>2. Tiền thu từ thanh lý, nhượng bán TSCĐ và các tài sản dài hạn khác</t>
  </si>
  <si>
    <t>3. Tiền chi cho vay, mua các công cụ nợ của đơn vị khác</t>
  </si>
  <si>
    <t>4. Tiền thu hồi cho vay, bán lại các công cụ nợ của đơn vị khác</t>
  </si>
  <si>
    <t>5. Tiền chi đầu tư góp vốn vào đơn vị khác</t>
  </si>
  <si>
    <t>6. Tiền thu hồi đầu tư góp vốn vào đơn vị khác</t>
  </si>
  <si>
    <t>7. Tiền thu lãi cho vay, cổ tức và lợi nhuận được chia</t>
  </si>
  <si>
    <t>Lưu chuyển tiền thuần từ hoạt động đầu tư</t>
  </si>
  <si>
    <t>III. Lưu chuyển tiền từ hoạt động tài chính</t>
  </si>
  <si>
    <t>1. Tiền thu từ phát hành cổ phiếu, nhận vốn góp của chủ sở hữu</t>
  </si>
  <si>
    <t>2. Tiền chi trả vốn góp cho các chủ sỡ hữu, mua lại cổ phiếu</t>
  </si>
  <si>
    <t>của doanh nghiệp đã phát hành</t>
  </si>
  <si>
    <t xml:space="preserve">                           - </t>
  </si>
  <si>
    <t>3. Tiền vay ngắn hạn, dài hạn nhận được</t>
  </si>
  <si>
    <t>4. Tiền chi trả nợ gốc vay</t>
  </si>
  <si>
    <t>5. Tiền chi trả nợ thuê tài chính</t>
  </si>
  <si>
    <t>6. Cổ tức, lợi nhuận đã trả cho chủ sở hữu</t>
  </si>
  <si>
    <t>Lưu chuyển tiền thuần từ hoạt động tài chính</t>
  </si>
  <si>
    <t>Lưu chuyển tiền thuần trong kỳ (20+30+40)</t>
  </si>
  <si>
    <t>Tiền và tương đương tiền đầu kỳ</t>
  </si>
  <si>
    <t>Anh hưởng của thay đổi tỷ giá hối đoái quy đổi ngoại tệ</t>
  </si>
  <si>
    <t>Tiền và tương đương tiền cuối kỳ (50+60+61)</t>
  </si>
  <si>
    <t>VII.34</t>
  </si>
  <si>
    <t>Chư sê, Ngày 25 tháng 01 năm 2016</t>
  </si>
  <si>
    <t>Người Lập Biểu</t>
  </si>
  <si>
    <t>Kế Toán Trưởng</t>
  </si>
  <si>
    <t>Tổng Giám Đốc</t>
  </si>
  <si>
    <t>CỘNG HÒA XÃ HỘI CHỦ NGHĨA VIỆT NAM</t>
  </si>
  <si>
    <t>Độc lập-Tự do -Hạnh phúc</t>
  </si>
  <si>
    <t>TÌNH HÌNH ĐẦU TƯ VÀ HUY ĐỘNG VỐN ĐỂ ĐẦU TƯ VAO CÁC DỰ ÁN HÌNH THÀNH TSCĐ VÀ XDCB</t>
  </si>
  <si>
    <t>(Ban hành kèm theo Thông tư số 158/2013/TT-BTC ngày 13/11/2013 của Bộ Tài Chính)</t>
  </si>
  <si>
    <t>Biểu 01-Mẫu số 01</t>
  </si>
  <si>
    <t>TT</t>
  </si>
  <si>
    <t>Tên dự án</t>
  </si>
  <si>
    <t>Quyết định phê duyệt</t>
  </si>
  <si>
    <t>Tổng giá trị vốn đầu tư</t>
  </si>
  <si>
    <t>Thời gian đầu tư theo KH</t>
  </si>
  <si>
    <t>Nguồn vốn huy động</t>
  </si>
  <si>
    <t>Thực hiện đến 31/12/2015(Trđ)</t>
  </si>
  <si>
    <t>Giải ngân đến 31/12/2015(Trđ)</t>
  </si>
  <si>
    <t>Giá trị tài sản đã hình thành và đưa vào sử dụng (Triệu đồng)</t>
  </si>
  <si>
    <t>Tổng</t>
  </si>
  <si>
    <t>Vốn tự có</t>
  </si>
  <si>
    <t>%</t>
  </si>
  <si>
    <t>Vốn huy động</t>
  </si>
  <si>
    <t>Bên cho vay</t>
  </si>
  <si>
    <t>Thời hạn vay</t>
  </si>
  <si>
    <t>Kỳ trước chuyển sang</t>
  </si>
  <si>
    <t>Thực hiện trong kỳ</t>
  </si>
  <si>
    <t>Thực hiện đến hết 31/12/2015</t>
  </si>
  <si>
    <t>Các dự án nhóm A</t>
  </si>
  <si>
    <t>Các dự án nhóm B</t>
  </si>
  <si>
    <t>Dự án trồng cao su tk 964, 965</t>
  </si>
  <si>
    <t>QĐ 164/QĐ-HĐTVCSCS</t>
  </si>
  <si>
    <t>2010-2019</t>
  </si>
  <si>
    <t>Ngân hàng TMCP Công thương CN Gia Lai</t>
  </si>
  <si>
    <t>2013-2024</t>
  </si>
  <si>
    <t>Dự án trồng cao su tk 963, 964, 965</t>
  </si>
  <si>
    <t>QĐ 165/QĐ-HĐTVCSCS</t>
  </si>
  <si>
    <t>2011-2020</t>
  </si>
  <si>
    <t>Dự án trồng cao su tk 955A, 959, 963</t>
  </si>
  <si>
    <t>QĐ 163/QĐ-HĐTVCSCS</t>
  </si>
  <si>
    <t>Dự án trồng cao su tk 985, 994</t>
  </si>
  <si>
    <t>QĐ 162/QĐ-HĐTVCSCS</t>
  </si>
  <si>
    <t>Dự án trồng cao su tái canh</t>
  </si>
  <si>
    <t>QĐ 166/QĐ-HĐTVCSCS</t>
  </si>
  <si>
    <t>2013-2021</t>
  </si>
  <si>
    <t>Ngân hàng TMCP ĐT&amp;PT CN Gia Lai</t>
  </si>
  <si>
    <t>2013-2023</t>
  </si>
  <si>
    <t>C</t>
  </si>
  <si>
    <t>Các dự án khác</t>
  </si>
  <si>
    <t>Mở rộng nâng công suất nhà máy mủ tờ RSS 2015</t>
  </si>
  <si>
    <t>QĐ 332/QĐ-HĐTVCSCS</t>
  </si>
  <si>
    <t>2015</t>
  </si>
  <si>
    <t>Tổng Cộng</t>
  </si>
  <si>
    <t>TM. Hội đồng thành viên</t>
  </si>
  <si>
    <t>Người lập biểu</t>
  </si>
  <si>
    <t>Tổng giám đốc</t>
  </si>
  <si>
    <t xml:space="preserve">Chủ Tịch </t>
  </si>
  <si>
    <t>TÌNH HÌNH ĐẦU TƯ VỐN RA NGOÀI DOANH NGHIỆP 31/12/2015</t>
  </si>
  <si>
    <t>Biểu 02- Mẫu số 01</t>
  </si>
  <si>
    <t>Giá trị đầu tư 01/01/2015</t>
  </si>
  <si>
    <t>Giá trị đầu tư đến 31/12/2015</t>
  </si>
  <si>
    <t>Tỷ lệ vốn góp %</t>
  </si>
  <si>
    <t>Cổ tức (lợi nhuận) được chia năm báo cáo</t>
  </si>
  <si>
    <t>Tỷ lệ lợi nhuận được chia trên vốn đầu tư(%)</t>
  </si>
  <si>
    <t xml:space="preserve">Tăng </t>
  </si>
  <si>
    <t>9=8/6</t>
  </si>
  <si>
    <t>Đầu tư vào ngành nghề kinh doanh chính</t>
  </si>
  <si>
    <t>I</t>
  </si>
  <si>
    <t>Đầu tư vào công ty con</t>
  </si>
  <si>
    <t>Công ty CP Chư Sê - Kampong Thom</t>
  </si>
  <si>
    <t>II</t>
  </si>
  <si>
    <t>Đầu tư vào công ty liên kết</t>
  </si>
  <si>
    <t>III</t>
  </si>
  <si>
    <t>Đầu tư tài chính khác</t>
  </si>
  <si>
    <t>Đầu tư vào ngành nghề khác</t>
  </si>
  <si>
    <t>Cty TNHH BOT Cơ sở Hạ Tầng Đồng Tháp</t>
  </si>
  <si>
    <t>Cty TNHH âáöu tæ haû táöng VRG</t>
  </si>
  <si>
    <t>Cty CP du lịch và Dịch vụ Cao su</t>
  </si>
  <si>
    <t>Cty Cổ phần VRG_- Bảo Lộc</t>
  </si>
  <si>
    <t>Cäng ty CP chãú biãún vaì xuáút nháûp kháøu Âäöng Thaïp</t>
  </si>
  <si>
    <r>
      <t xml:space="preserve">*Ghi chú: </t>
    </r>
    <r>
      <rPr>
        <sz val="12"/>
        <rFont val="Times New Roman"/>
        <family val="1"/>
      </rPr>
      <t>Cổ tức và lợi nhuận được chia trong năm căn cứ vào kế hoạch dự kiến chia cổ tức trong năm của các</t>
    </r>
  </si>
  <si>
    <t>Công ty.</t>
  </si>
  <si>
    <t>TÌNH HÌNH SẢN XUẤT KINH DOANH VÀ TÌNH HÌNH TÀI CHÍNH 31/12/2015</t>
  </si>
  <si>
    <t>Biểu số 03-Mẫu số 01</t>
  </si>
  <si>
    <t>Nội dung</t>
  </si>
  <si>
    <t>ĐVT</t>
  </si>
  <si>
    <t>Cùng kỳ năm 2013</t>
  </si>
  <si>
    <t>Cùng kỳ năm 2014</t>
  </si>
  <si>
    <t>Thực hiện năm 2015</t>
  </si>
  <si>
    <t>Biến động so với (%)</t>
  </si>
  <si>
    <t>Kế hoạch năm</t>
  </si>
  <si>
    <t>Thực hiện kỳ</t>
  </si>
  <si>
    <t>5=4/1</t>
  </si>
  <si>
    <t>6=4/2</t>
  </si>
  <si>
    <t>7=4/3</t>
  </si>
  <si>
    <t>A.Chỉ tiêu sản xuất kinh doanh</t>
  </si>
  <si>
    <t>1.Sản lượng sản xuất SP chủ yếu (tấn)</t>
  </si>
  <si>
    <t>Tấn</t>
  </si>
  <si>
    <t>2.Sản lượng tiêu thụ SP chủ yếu (tấn)</t>
  </si>
  <si>
    <t>3.Tồn kho cuối kỳ (tấn)</t>
  </si>
  <si>
    <t>B.Chỉ tiêu tài chính</t>
  </si>
  <si>
    <t>1.Doanh thu bán hàng và cung cấp dịch vụ</t>
  </si>
  <si>
    <t>Triệu đồng</t>
  </si>
  <si>
    <t>2.Các khoản giảm trừ doanh thu</t>
  </si>
  <si>
    <t>3.DT thuần về bán hàng và cung cấp dịch vụ</t>
  </si>
  <si>
    <t>4.Giá vốn hàng bán</t>
  </si>
  <si>
    <t>5.LN gộp về bán hàng và cung cấp dịch vụ</t>
  </si>
  <si>
    <t>6.Doanh thu hoạt động tài chính</t>
  </si>
  <si>
    <t>7.Chi phí tài chính</t>
  </si>
  <si>
    <t>8.Chi phí bán hàng</t>
  </si>
  <si>
    <t>9.Chi phí quản lý doanh nghiệp</t>
  </si>
  <si>
    <t>10.Lợi nhuận thuần từ hoạt động kinh doanh</t>
  </si>
  <si>
    <t>11.Thu nhập khác</t>
  </si>
  <si>
    <t>12.Chi phí khác</t>
  </si>
  <si>
    <t>13.Lợi nhuận khác</t>
  </si>
  <si>
    <t>14.Tổng lợi nhuận kế toán trước thuế</t>
  </si>
  <si>
    <t>15.Chi phí thuế TNDN hiện hành</t>
  </si>
  <si>
    <t>16.Chi phí thuế TNDN hoãn lại</t>
  </si>
  <si>
    <t>17.Lợi nhuận sau thuế TNDN</t>
  </si>
  <si>
    <t xml:space="preserve">TẬP ĐOÀN CN CAO SU VIỆT NAM            CỘNG HÒA XÃ HỘI CHỦ NGHĨA VIỆT NAM                  </t>
  </si>
  <si>
    <t>CÔNG TY TNHH MTV CAO SU CHƯ SÊ                Độc lập-Tự do -Hạnh phúc</t>
  </si>
  <si>
    <t>TÌNH HÌNH CHẤP HÀNH CHẾ ĐỘ, CHÍNH SÁCH VÀ PHÁP LUẬT 31/12/2015</t>
  </si>
  <si>
    <t>Biểu 05-Mẫu số 01</t>
  </si>
  <si>
    <t>Không</t>
  </si>
  <si>
    <t>Trong năm vừa qua, doanh nghiệp có tuân thủ (không bị xử phạt hành chính) và thực hiện đầy đủ nghĩa vụ thuế và các khoản thu nộp ngân sách hay không?</t>
  </si>
  <si>
    <t>Doanh nghiệp tuân thủ đầy đủ (có quy trình, nhân viêc được đầo tạo và phổ biến về quy trình, không bị xử phạt hành chính và/hoặc trên hành chính,...) các quy định về an toàn vệ sinh môi trường và xử lý chất thải không?</t>
  </si>
  <si>
    <t>Doanh nghiệp có thực hiện đầy đủ chế độ chính sách (Chế độ tiền lương, BHXH, BHYT,...) cho người lao động hay không?</t>
  </si>
  <si>
    <t>Doanh nghiệp có bị lập biên bản vi phạm hành chính nào khác liên quan đến việc chấp hành chế độ, chính sách, pháp luật không?</t>
  </si>
  <si>
    <r>
      <t xml:space="preserve">* Thuyết minh: </t>
    </r>
    <r>
      <rPr>
        <sz val="12"/>
        <rFont val="Times New Roman"/>
        <family val="1"/>
      </rPr>
      <t>Trong năm 2015 Công ty chấp hành đúng quy định, thực hiện đầy đủ, kịp thời các chế độ chính</t>
    </r>
  </si>
  <si>
    <t>sách, pháp luật, nộp ngân sách, lao động, tiền lương, bảo hiểm, chế độ tài chính kế toán, kiểm toán và các báo cáo</t>
  </si>
  <si>
    <t xml:space="preserve">khác. Tuy nhiên Công ty có bị phạt vi phạm hành chính trong lĩnh vực bảo vệ môi trường với số tiền nộp phạt là 100 </t>
  </si>
  <si>
    <t>triệu đồng theo kết luận của Thanh tra về bảo vệ môi trường số 480/KLTT-TCMT ngày 6/4/2015.</t>
  </si>
  <si>
    <t xml:space="preserve">                                                      Chư Sê, ngày 25 tháng 01 năm 2016</t>
  </si>
  <si>
    <t>Chủ Tịch                                                  Người lập biểu                                        Tổng giám đốc</t>
  </si>
  <si>
    <t>TÌNH HÌNH BẢO TOÀN VỐN VÀ PHÁT TRIỂN VỐN 31/12/2015</t>
  </si>
  <si>
    <t>Biểu 06-Mẫu số 01</t>
  </si>
  <si>
    <t>Hệ số bảo toàn vốn</t>
  </si>
  <si>
    <t>A.Vốn chủ sở hữu, trong đó:</t>
  </si>
  <si>
    <t>1.Vốn đầu tư của chủ sở hữu</t>
  </si>
  <si>
    <t>2.Quỹ đầu tư phát triển</t>
  </si>
  <si>
    <t>3.Nguồn vốn đầu tư XDCB</t>
  </si>
  <si>
    <t>B.Tổng tài sản</t>
  </si>
  <si>
    <t>C.Lợi nhuận sau thuế</t>
  </si>
  <si>
    <t>D.Hiệu quả sử dụng vốn</t>
  </si>
  <si>
    <t>1.Tỷ suất lợi nhuận sau thuế/Vốn CSH</t>
  </si>
  <si>
    <t>2.Tỷ suất lợi nhuận sau thuế/Tổng TS</t>
  </si>
  <si>
    <t>TẬP ĐOÀN CÔNG NGHIỆP CAO SU VIỆT NAM</t>
  </si>
  <si>
    <t>Mẫu số B01 - DN</t>
  </si>
  <si>
    <t>CÔNG TY TNHH MTV CAO SU CHƯ SÊ</t>
  </si>
  <si>
    <t xml:space="preserve">BẢNG CÂN ĐỐI KẾ TOÁN </t>
  </si>
  <si>
    <t>TẠI NGÀY 31 THÁNG 12 NĂM 2015</t>
  </si>
  <si>
    <t>Đơn vị tính: đồng</t>
  </si>
  <si>
    <t>CHỈ TIÊU</t>
  </si>
  <si>
    <t>Mã số</t>
  </si>
  <si>
    <t>Thuyết minh</t>
  </si>
  <si>
    <t>Số cuối kỳ</t>
  </si>
  <si>
    <t>Số đầu năm</t>
  </si>
  <si>
    <t>A. TÀI SẢN NGẮN HẠN (100 = 110+120+130+140+150)</t>
  </si>
  <si>
    <t>I/ Tiền và các khoản tương đương tiền</t>
  </si>
  <si>
    <t xml:space="preserve">1. Tiền </t>
  </si>
  <si>
    <t>2. Các khoản tương đương tiền</t>
  </si>
  <si>
    <t>II/ Các khoản đầu tư tài chính ngắn hạn</t>
  </si>
  <si>
    <t>1. Chứng khoán kinh doanh</t>
  </si>
  <si>
    <t>2. Dự phòng giảm giá chứng khoán kinh doanh (*)</t>
  </si>
  <si>
    <t>3. Đầu tư nắm giữ đến ngày đáo hạn</t>
  </si>
  <si>
    <t>III/ Các khoản phải thu ngắn hạn</t>
  </si>
  <si>
    <t>1. Phải thu ngắn hạn của khách hàng</t>
  </si>
  <si>
    <t>2. Trả trước cho người bán ngắn hạn</t>
  </si>
  <si>
    <t>3. Phải thu nội bộ ngắn hạn</t>
  </si>
  <si>
    <t>4. Phải thu theo tiến độ kế hoạch HĐ xây dựng</t>
  </si>
  <si>
    <t>5. Phải thu về cho vay ngắn hạn</t>
  </si>
  <si>
    <t>6. Phải thu ngắn hạn khác</t>
  </si>
  <si>
    <t>7. Dự phòng các khoản phải thu ngắn hạn khó đòi (*)</t>
  </si>
  <si>
    <t>8. Tài sản thiếu chờ xử lý</t>
  </si>
  <si>
    <t>IV/ Hàng tồn kho</t>
  </si>
  <si>
    <t>1. Hàng tồn kho</t>
  </si>
  <si>
    <t>2. Dự phòng giảm giá hàng tồn kho (*)</t>
  </si>
  <si>
    <t>V/ Tài sản ngắn hạn khác</t>
  </si>
  <si>
    <t>1. Chi phí trả trước ngắn hạn</t>
  </si>
  <si>
    <t>2. Thuế GTGT được khấu trừ</t>
  </si>
  <si>
    <t>3. Thuế và các khoản khác phải thu Nhà nước</t>
  </si>
  <si>
    <t>4. Giao dịch mua bán lại trái phiếu chính phủ</t>
  </si>
  <si>
    <t>5. Tài sản ngắn hạn khác</t>
  </si>
  <si>
    <t>B. TÀI SẢN DÀI HẠN (200=210+220+240+250+260)</t>
  </si>
  <si>
    <t>I/ Các khoản phải thu dài hạn</t>
  </si>
  <si>
    <t xml:space="preserve">                             - </t>
  </si>
  <si>
    <t>1. Phải thu dài hạn của khách hàng</t>
  </si>
  <si>
    <t>2. Trả trước cho người bán dài hạn</t>
  </si>
  <si>
    <t>3. Vốn kinh doanh ở đơn vị trực thuộc</t>
  </si>
  <si>
    <t xml:space="preserve">4. Phải thu dài hạn nội bộ </t>
  </si>
  <si>
    <t>5. Phải thu cho vay dài hạn</t>
  </si>
  <si>
    <t>6. Phải thu dài hạn khác</t>
  </si>
  <si>
    <t>7. Dự phòng phải thu dai hạn khó đòi (*)</t>
  </si>
  <si>
    <t>II/ Tài sản cố định</t>
  </si>
  <si>
    <t>1. Tài sản cố định hữu hình</t>
  </si>
  <si>
    <t xml:space="preserve">   - Nguyên giá</t>
  </si>
  <si>
    <t xml:space="preserve">   - Giá trị hao mòn luỹ kế (*)</t>
  </si>
  <si>
    <t>2. Tài sản cố định thuê tài chính</t>
  </si>
  <si>
    <t>3. Tài sản cố định vô hình</t>
  </si>
  <si>
    <t>III/ Bất động sản đầu tư</t>
  </si>
  <si>
    <t>- Giá trị hao mòn luỹ kế (*)</t>
  </si>
  <si>
    <t>IV/ Tài sản dở dang dài hạn</t>
  </si>
  <si>
    <t>1. Chi phí sản xuất, kinh doanh dở dang dài hạn</t>
  </si>
  <si>
    <t>2. Chi phí xây dựng cơ bản dở dang</t>
  </si>
  <si>
    <t>IV/ Các khoản đầu tư tài chính dài hạn</t>
  </si>
  <si>
    <t>1. Đầu tư vào công ty con</t>
  </si>
  <si>
    <t>2. Đầu tư vào công ty liên kết, liên doanh</t>
  </si>
  <si>
    <t>3. Đầu tư góp vốn vào đơn vị khác</t>
  </si>
  <si>
    <t>4. Dự phòng đầu tư tài chính dài hạn (*)</t>
  </si>
  <si>
    <t>5. Đầu tư nắm giữ đến ngày đáo hạn</t>
  </si>
  <si>
    <t>V/ Tài sản dài hạn khác</t>
  </si>
  <si>
    <t>1. Chi phí trả trước dài hạn</t>
  </si>
  <si>
    <t>2. Tài sản thuế thu nhập hoãn lại</t>
  </si>
  <si>
    <t>3. Thiết bị, vật tư, phụ tùng thay thế dài hạn</t>
  </si>
  <si>
    <t>4. Tài sản dài hạn khác</t>
  </si>
  <si>
    <t>TỔNG CỘNG TÀI SẢN ( 270 = 100 + 200 )</t>
  </si>
  <si>
    <t>NGUỒN VỐN</t>
  </si>
  <si>
    <t>A. NỢ PHẢI TRẢ ( 300 = 310 + 330 )</t>
  </si>
  <si>
    <t>I/ Nợ ngắn hạn</t>
  </si>
  <si>
    <t>1. Phải trả người bán ngắn hạn</t>
  </si>
  <si>
    <t>2. Người mua trả tiền trước ngắn hạn</t>
  </si>
  <si>
    <t>3. Thuế và các khoản phải nộp Nhà nước</t>
  </si>
  <si>
    <t>4. Phải trả người lao động</t>
  </si>
  <si>
    <t>5. Chi phí phải trả ngắn hạn</t>
  </si>
  <si>
    <t>6. Phải trả nội bộ ngắn hạn</t>
  </si>
  <si>
    <t>7. Phải trả theo tiến độ kế hoạch hợp đồng xây dựng</t>
  </si>
  <si>
    <t>8. Doanh thu chưa thực hiện ngắn hạn</t>
  </si>
  <si>
    <t>9. Các khoản phải trả ngắn hạn khác</t>
  </si>
  <si>
    <t>10. Vay và nợ thuê tài chính ngắn hạn</t>
  </si>
  <si>
    <t xml:space="preserve">11. Dự phòng phải trả ngắn hạn </t>
  </si>
  <si>
    <t>12. Quỹ khen thưởng, phúc lợi</t>
  </si>
  <si>
    <t>13. Quỹ bình ổn giá</t>
  </si>
  <si>
    <t>14. Giao dịch mua bán lại trái phiếu chính phủ</t>
  </si>
  <si>
    <t>II/ Nợ dài hạn</t>
  </si>
  <si>
    <t>1. Phải trả dài hạn người bán</t>
  </si>
  <si>
    <t>2. Người mua trả tiền trước dài hạn</t>
  </si>
  <si>
    <t>3. Chi phí phải trả dài hạn</t>
  </si>
  <si>
    <t>4. Phải trả nội bộ về vốn kinh doanh</t>
  </si>
  <si>
    <t>5. Phải trả nội bộ dài hạn</t>
  </si>
  <si>
    <t>6. Doanh thu chưa thực hiện dài hạn</t>
  </si>
  <si>
    <t>7. Phải trả dài hạn khác</t>
  </si>
  <si>
    <t>8. Vay và nợ thuê tài chính dài hạn</t>
  </si>
  <si>
    <t>9. Trái phiếu chuyển đổi</t>
  </si>
  <si>
    <t>10. Cổ phiếu ưu đãi</t>
  </si>
  <si>
    <t>11. Thuế thu nhập hoãn lại phải trả</t>
  </si>
  <si>
    <t>12. Dự phòng phải trả dài hạn</t>
  </si>
  <si>
    <t>13. Quỹ phát triển khoa học và công nghệ</t>
  </si>
  <si>
    <t>B. VỐN CHỦ SỞ HỮU ( 400 = 410 + 430 )</t>
  </si>
  <si>
    <t>I/  Vốn chủ sở hữu</t>
  </si>
  <si>
    <t>1. Vốn góp của chủ sở hữu</t>
  </si>
  <si>
    <t>411a</t>
  </si>
  <si>
    <t>411b</t>
  </si>
  <si>
    <t>2. Thặng dư vốn cổ phần</t>
  </si>
  <si>
    <t>3. Quyền chọn chuyển đổi trái phiếu</t>
  </si>
  <si>
    <t>4. Vốn khác của chủ sở hữu</t>
  </si>
  <si>
    <t>5. Cổ phiếu quỹ (*)</t>
  </si>
  <si>
    <t>6. Chênh lệch đánh giá lại tài sản</t>
  </si>
  <si>
    <t>7. Chênh lệch tỷ giá hối đoái</t>
  </si>
  <si>
    <t>8. Quỹ đầu tư phát triển</t>
  </si>
  <si>
    <t>9. Quỹ hỗ trợ sắp xếp doanh nghiệp</t>
  </si>
  <si>
    <t>10. Quỹ khác thuộc vốn chủ sở hữu</t>
  </si>
  <si>
    <t>11. Lợi nhuận sau thuế chưa phân phối</t>
  </si>
  <si>
    <t>421a</t>
  </si>
  <si>
    <t>421b</t>
  </si>
  <si>
    <t>12. Nguồn vốn đầu tư XDCB</t>
  </si>
  <si>
    <t>II/ Nguồn kinh phí, quỹ khác</t>
  </si>
  <si>
    <t xml:space="preserve">1. Nguồn kinh phí </t>
  </si>
  <si>
    <t>A.Nguồn kinh phí chi sự nghiệp năm trước</t>
  </si>
  <si>
    <t>B Nguồn kinh phí chi sự nghiệp năm nay</t>
  </si>
  <si>
    <t>2. Nguồn K.phí hình thành TSCĐ</t>
  </si>
  <si>
    <t>TỔNG NGUỒN VỐN ( 440 = 300 + 400 )</t>
  </si>
  <si>
    <t>Chư Sê, ngày 25 tháng 01 năm 2016</t>
  </si>
  <si>
    <t>Người Lập Biểu                                       Kế Toán Trưởng</t>
  </si>
  <si>
    <t xml:space="preserve">Tổng Giám Đốc </t>
  </si>
  <si>
    <t>- LNST chưa phân phối lũy kế đến cuối kỳ trước</t>
  </si>
  <si>
    <t>- LNST chưa phân phối kỳ này</t>
  </si>
  <si>
    <t>Mẫu số B 02-DN</t>
  </si>
  <si>
    <t xml:space="preserve"> BÁO CÁO KẾT QUẢ HOẠT ĐỘNG KINH DOANH NĂM 2015</t>
  </si>
  <si>
    <t>ĐVT:Đồng</t>
  </si>
  <si>
    <t>Kỳ này</t>
  </si>
  <si>
    <t>Năm trước</t>
  </si>
  <si>
    <t>1. Doanh thu bán hàng và cung cấp dịch vụ</t>
  </si>
  <si>
    <t>VI.25</t>
  </si>
  <si>
    <t>2. Các khoản giảm trừ doanh thu</t>
  </si>
  <si>
    <t>VI.26</t>
  </si>
  <si>
    <t>3. Doanh thu thuần về bán hàng và cung cấp dịch vụ (10 = 01-02)</t>
  </si>
  <si>
    <t>VI.27</t>
  </si>
  <si>
    <t>4. Giá vốn hàng bán</t>
  </si>
  <si>
    <t>VI.28</t>
  </si>
  <si>
    <t>5. Lợi nhuận gộp về bán hàng và cung cấp dịch vụ (20=10-11)</t>
  </si>
  <si>
    <t>6. Doanh thu hoạt động tài chính</t>
  </si>
  <si>
    <t>VI.29</t>
  </si>
  <si>
    <t>7. Chi phí tài chính</t>
  </si>
  <si>
    <t>VI.30</t>
  </si>
  <si>
    <t>Trong đó: Chi phí lãi vay</t>
  </si>
  <si>
    <t>8. Chi phí bán hàng</t>
  </si>
  <si>
    <t>9. Chi phí quản lý doanh nghiệp</t>
  </si>
  <si>
    <t>10. Lợi nhuận thuần từ hoạt động kinh doanh (30=20+(21-22)-(24+25))</t>
  </si>
  <si>
    <t>11. Thu nhập khác</t>
  </si>
  <si>
    <t>12. Chi phí khác</t>
  </si>
  <si>
    <t>13. Lợi nhuận khác (40=31-32)</t>
  </si>
  <si>
    <t>14. Tổng lợi nhuận kế toán trước thuế ( 50 = 30+40 )</t>
  </si>
  <si>
    <t>15. Chi phí thuế TNDN hiện hành</t>
  </si>
  <si>
    <t>VI.31</t>
  </si>
  <si>
    <t>16. Chi phí thuế TNDN hoãn lại</t>
  </si>
  <si>
    <t>VI.32</t>
  </si>
  <si>
    <t>18. Lợi nhuận sau thuế thu nhập doanh nghiệp ( 60 = 50-51-52)</t>
  </si>
  <si>
    <t>18. Lãi cơ bản trên cổ phiếu (*)</t>
  </si>
  <si>
    <t>3</t>
  </si>
  <si>
    <t>01</t>
  </si>
  <si>
    <t>02</t>
  </si>
  <si>
    <t>10</t>
  </si>
  <si>
    <t>11</t>
  </si>
  <si>
    <t>20</t>
  </si>
  <si>
    <t>21</t>
  </si>
  <si>
    <t>22</t>
  </si>
  <si>
    <t>23</t>
  </si>
  <si>
    <t>24</t>
  </si>
  <si>
    <t>25</t>
  </si>
  <si>
    <t>30</t>
  </si>
  <si>
    <t>31</t>
  </si>
  <si>
    <t>32</t>
  </si>
  <si>
    <t>40</t>
  </si>
  <si>
    <t>50</t>
  </si>
  <si>
    <t>51</t>
  </si>
  <si>
    <t>52</t>
  </si>
  <si>
    <t>60</t>
  </si>
  <si>
    <t>70</t>
  </si>
  <si>
    <t>I/. TNH HNH HOẠT ĐỘNG SẢN XUẤT KINH DOANH:</t>
  </si>
  <si>
    <t>II/. TÌNH HÌNH THỰC HIỆN NGHĨA VỤ VỚI NHÀ NƯỚC</t>
  </si>
  <si>
    <t>ĐVT: đồng</t>
  </si>
  <si>
    <t>MÃ SỐ</t>
  </si>
  <si>
    <t>Số còn phải nộp đầu kỳ</t>
  </si>
  <si>
    <t>Số  phải nộp kỳ này</t>
  </si>
  <si>
    <t>Số đã nộp kỳ này</t>
  </si>
  <si>
    <t>Số còn phải nộp cuối kỳ</t>
  </si>
  <si>
    <t>A</t>
  </si>
  <si>
    <t>B</t>
  </si>
  <si>
    <t>6=1+2-4</t>
  </si>
  <si>
    <t>I/. Thuế</t>
  </si>
  <si>
    <t>1. Thuế giá trị gia tăng hàng bán nội địa</t>
  </si>
  <si>
    <t>2. Thuế giá trị gia tăng hàng nhập khẩu</t>
  </si>
  <si>
    <t>3. Thuế tiêu thụ đặt biệt</t>
  </si>
  <si>
    <t>4. Thuế xuất, nhập khẩu</t>
  </si>
  <si>
    <t>5. Thuế thu nhập doanh nghiệp</t>
  </si>
  <si>
    <t xml:space="preserve">6. Thuế tài nguyên </t>
  </si>
  <si>
    <t>7. Thuế nhà đất</t>
  </si>
  <si>
    <t>8. Tiền thuê đất</t>
  </si>
  <si>
    <t>9. Các loại thuế khác</t>
  </si>
  <si>
    <t>II/. Các khoản phải nộp khác</t>
  </si>
  <si>
    <t>1. Các khoản phụ thu</t>
  </si>
  <si>
    <t>2. Các khoản phí, lệ phí</t>
  </si>
  <si>
    <t>3. Các khoản khác</t>
  </si>
  <si>
    <t>TỔNG CỘNG (40 = 10+30)</t>
  </si>
  <si>
    <t>Người lập biểu                                  Kế toán trưởng</t>
  </si>
  <si>
    <t>Tổng Giám đốc</t>
  </si>
  <si>
    <t>- Thuế Môn bài</t>
  </si>
  <si>
    <t>- Thuế thu nhập các nhân</t>
  </si>
  <si>
    <t>- các loại Thuế khác</t>
  </si>
  <si>
    <t>- thu điều tiết</t>
  </si>
  <si>
    <t>- các khoản nộp phạt</t>
  </si>
  <si>
    <t>- nộp khác</t>
  </si>
  <si>
    <t>TẬP ĐOÀN CN CAO SU VIỆT NAM</t>
  </si>
  <si>
    <t>Biểu số 02</t>
  </si>
  <si>
    <t>BẢNG CÂN ĐỐI SỐ PHÁT SINH CÁC TÀI KHOẢN</t>
  </si>
  <si>
    <t>Từ ngày 01/01/2015 đến ngày 31/12/2015</t>
  </si>
  <si>
    <t>Số hiệu tài khoản</t>
  </si>
  <si>
    <t>Tên tài khoản kế toán</t>
  </si>
  <si>
    <t>Dư đầu kỳ</t>
  </si>
  <si>
    <t>Phát sinh</t>
  </si>
  <si>
    <t>Dư cuối kỳ</t>
  </si>
  <si>
    <t>Nợ</t>
  </si>
  <si>
    <t>Có</t>
  </si>
  <si>
    <t xml:space="preserve">Tiền mặt                                                        </t>
  </si>
  <si>
    <t xml:space="preserve"> </t>
  </si>
  <si>
    <t xml:space="preserve">Tiền mặt Việt Nam                                               </t>
  </si>
  <si>
    <t xml:space="preserve">Tiền mặt Việt Nam_VP Công ty                                    </t>
  </si>
  <si>
    <t xml:space="preserve">Tiền mặt Việt Nam_XN KD Tổng Hợp                                </t>
  </si>
  <si>
    <t xml:space="preserve">Tiền mặt Việt Nam_TT Y Tế cao Su                                </t>
  </si>
  <si>
    <t xml:space="preserve">Tiền mặt ngoại tệ                                               </t>
  </si>
  <si>
    <t xml:space="preserve">Tiền gửi ngân hàng                                              </t>
  </si>
  <si>
    <t xml:space="preserve">Tiền VND gửi ngân hàng                                          </t>
  </si>
  <si>
    <t xml:space="preserve">Tiền VND gửi ngân hàng_ĐTPT Gia Lai                             </t>
  </si>
  <si>
    <t xml:space="preserve">Tiền VND gửi ngân hàng_ĐTPT Chư Sê                              </t>
  </si>
  <si>
    <t xml:space="preserve">Tiền gửi ngân hàng - SHB Gia Lai                                </t>
  </si>
  <si>
    <t xml:space="preserve">Tiền gửi ngân hàng - TM CP Quân đội CN Gia Lai                  </t>
  </si>
  <si>
    <t xml:space="preserve">Tiền gửi ngân hàng - NHCT Chi Nhánh Chư Sê                      </t>
  </si>
  <si>
    <t xml:space="preserve">Tiền gửi ngân hàng - Ngân hàng MHB Chư Sê                       </t>
  </si>
  <si>
    <t xml:space="preserve">1121A           </t>
  </si>
  <si>
    <t xml:space="preserve">Tiền  gửi ngân hàng- NN&amp;PTNT Chư Sê                             </t>
  </si>
  <si>
    <t xml:space="preserve">1121B           </t>
  </si>
  <si>
    <t xml:space="preserve">Tiền  gửi ngân hàng- NN&amp;PTNT Huyện Cao Lãnh                     </t>
  </si>
  <si>
    <t xml:space="preserve">1121C           </t>
  </si>
  <si>
    <t xml:space="preserve">Tiền  gửi ngân hàng- NN&amp;PTNT Tỉnh Gia Lai                       </t>
  </si>
  <si>
    <t xml:space="preserve">1121D           </t>
  </si>
  <si>
    <t xml:space="preserve">Tiền  gửi ngân hàng- bưu điện liên việt                         </t>
  </si>
  <si>
    <t xml:space="preserve">1121E           </t>
  </si>
  <si>
    <t xml:space="preserve">Tiền  gửi ngân hàng- TT y tế cao su                             </t>
  </si>
  <si>
    <t xml:space="preserve">Tiền ngoại tệ gửi ngân hàng                                     </t>
  </si>
  <si>
    <t xml:space="preserve">Tiền ngoại tệ gửi ngân hàng_ĐTPT Gia Lai                        </t>
  </si>
  <si>
    <t xml:space="preserve">Tiền ngoại tệ gửi ngân hàng_NN&amp;PTNN Móng cái                    </t>
  </si>
  <si>
    <t xml:space="preserve">Tiền ngoại tệ gửi ngân hàng_Công thương Gia Lai                 </t>
  </si>
  <si>
    <t xml:space="preserve">Tiền ngoại tệ gửi ngân hàng NN&amp;PTNT Gia Lai                     </t>
  </si>
  <si>
    <t xml:space="preserve">Tiền ngoại tệ gửi ngân hàng SHB Gia Lai                         </t>
  </si>
  <si>
    <t xml:space="preserve">Đầu tư nắm giữ đến ngày đáo hạn                                 </t>
  </si>
  <si>
    <t xml:space="preserve">Tiền gởi có kỳ hạn                                              </t>
  </si>
  <si>
    <t xml:space="preserve">Tiền gởi có kỳ hạn: &lt;= 3 tháng                                  </t>
  </si>
  <si>
    <t xml:space="preserve">Cho vay                                                         </t>
  </si>
  <si>
    <t xml:space="preserve">Cho vay: ngắn hạn                                               </t>
  </si>
  <si>
    <t xml:space="preserve">Phải thu khách hàng                                             </t>
  </si>
  <si>
    <t xml:space="preserve">Phải thu ngắn hạn khách hàng                                    </t>
  </si>
  <si>
    <t xml:space="preserve">Phải thu ngắn hạn khách hàng: hoạt động SXKD                    </t>
  </si>
  <si>
    <t xml:space="preserve">Phải thu ngắn hạn khách hàng: Hđ SXKD (VND)                     </t>
  </si>
  <si>
    <t xml:space="preserve">Thuế GTGT được khấu trừ                                         </t>
  </si>
  <si>
    <t xml:space="preserve">Thuế GTGT được khấu trừ của hàng hoá dịch vụ                    </t>
  </si>
  <si>
    <t xml:space="preserve">Thuế GTGT được khấu trừ của hàng hoá dịch vụ: HĐ                </t>
  </si>
  <si>
    <t xml:space="preserve">Phải thu nội bộ                                                 </t>
  </si>
  <si>
    <t xml:space="preserve">Phải thu nội bộ khác                                            </t>
  </si>
  <si>
    <t xml:space="preserve">Phải thu nội bộ khác: ngắn hạn                                  </t>
  </si>
  <si>
    <t xml:space="preserve">Phải thu khác                                                   </t>
  </si>
  <si>
    <t xml:space="preserve">Tài sản thiếu chờ xử lý                                         </t>
  </si>
  <si>
    <t xml:space="preserve">Tài sản thiếu chờ xử lý: tiền                                   </t>
  </si>
  <si>
    <t xml:space="preserve">Phải thu ngắn hạn khác                                          </t>
  </si>
  <si>
    <t xml:space="preserve">Phải thu ngắn hạn khác: HĐ SXKD                                 </t>
  </si>
  <si>
    <t xml:space="preserve">Phải thu người lao động                                         </t>
  </si>
  <si>
    <t xml:space="preserve">Phải thu ngắn hạn HĐ SXKD khác                                  </t>
  </si>
  <si>
    <t xml:space="preserve">Phải thu ngắn hạn khác: HĐ đầu tư                               </t>
  </si>
  <si>
    <t xml:space="preserve">Phải thu ngắn hạn HĐ đầu tư khác                                </t>
  </si>
  <si>
    <t xml:space="preserve">Phải thu ngắn hạn khác: HĐ tài chính                            </t>
  </si>
  <si>
    <t xml:space="preserve">Phải thu ngắn hạn HĐ TC khác                                    </t>
  </si>
  <si>
    <t xml:space="preserve">Phải thu ngắn hạn khác: Thuế TNCN                               </t>
  </si>
  <si>
    <t xml:space="preserve">Phải thu dài hạn khác                                           </t>
  </si>
  <si>
    <t xml:space="preserve">Phải thu dài hạn khác: HĐ tài chính                             </t>
  </si>
  <si>
    <t xml:space="preserve">Phải thu dài hạn HĐTC khác                                      </t>
  </si>
  <si>
    <t xml:space="preserve">Tạm ứng                                                         </t>
  </si>
  <si>
    <t xml:space="preserve">Tạm ứng: ngắn hạn                                               </t>
  </si>
  <si>
    <t xml:space="preserve">Tạm ứng chi phí quản lý                                         </t>
  </si>
  <si>
    <t xml:space="preserve">Tạm ứng tiền ăn giữa ca                                         </t>
  </si>
  <si>
    <t xml:space="preserve">Tạm ứng tiền mua vật tư các loại                                </t>
  </si>
  <si>
    <t xml:space="preserve">Tạm ứng cá nhân                                                 </t>
  </si>
  <si>
    <t xml:space="preserve">Tạm ứng tiền kết nghĩa                                          </t>
  </si>
  <si>
    <t xml:space="preserve">Tạm ứng chi phí đào tạo                                         </t>
  </si>
  <si>
    <t xml:space="preserve">Tạm ứng chi phí dự án Ialâu- Iamơ                               </t>
  </si>
  <si>
    <t xml:space="preserve">Tạm ứng chi phí quản lý chung                                   </t>
  </si>
  <si>
    <t xml:space="preserve">Tạm ứng khác                                                    </t>
  </si>
  <si>
    <t xml:space="preserve">Nguyên liệu, vật liệu                                           </t>
  </si>
  <si>
    <t xml:space="preserve">Nguyên liệu, vật liệu chính                                     </t>
  </si>
  <si>
    <t xml:space="preserve">Công cụ, dụng cụ                                                </t>
  </si>
  <si>
    <t xml:space="preserve">Chi phí SXKD dở dang                                            </t>
  </si>
  <si>
    <t xml:space="preserve">Chi phí SXKD dở dang (Cao su)                                   </t>
  </si>
  <si>
    <t xml:space="preserve">Thành phẩm                                                      </t>
  </si>
  <si>
    <t xml:space="preserve">Thành phẩm (Cao su SX)                                          </t>
  </si>
  <si>
    <t xml:space="preserve">Thành phẩm (Cao su GC)                                          </t>
  </si>
  <si>
    <t xml:space="preserve">Thành phẩm (Phân VS)                                            </t>
  </si>
  <si>
    <t xml:space="preserve">Thành phẩm (Cây giống)                                          </t>
  </si>
  <si>
    <t xml:space="preserve">Chi sự nghiệp                                                   </t>
  </si>
  <si>
    <t xml:space="preserve">Chi sự nghiệp: Năm nay                                          </t>
  </si>
  <si>
    <t xml:space="preserve">Tài sản cố định hữu hình                                        </t>
  </si>
  <si>
    <t xml:space="preserve">Nhà cửa, vật kiến trúc                                          </t>
  </si>
  <si>
    <t xml:space="preserve">Máy móc, thiết bị                                               </t>
  </si>
  <si>
    <t xml:space="preserve">Phương tiện vận tải, truyền dẫn                                 </t>
  </si>
  <si>
    <t xml:space="preserve">Thiết bị, dụng cụ quản lý                                       </t>
  </si>
  <si>
    <t xml:space="preserve">Cây lâu năm, súc vật làm việc cho SP                            </t>
  </si>
  <si>
    <t xml:space="preserve">Tài sản cố định khác                                            </t>
  </si>
  <si>
    <t xml:space="preserve">TSCĐ vô hình                                                    </t>
  </si>
  <si>
    <t xml:space="preserve">Phần mềm máy tính                                               </t>
  </si>
  <si>
    <t xml:space="preserve">Hao mòn tài sản cố định                                         </t>
  </si>
  <si>
    <t xml:space="preserve">Hao mòn TSCĐ hữu hình                                           </t>
  </si>
  <si>
    <t xml:space="preserve">Hao mòn nhà cửa, vật kiến trúc                                  </t>
  </si>
  <si>
    <t xml:space="preserve">Hao mòn máy móc, thiết bị                                       </t>
  </si>
  <si>
    <t xml:space="preserve">Hao mòn phương tiện vận tải                                     </t>
  </si>
  <si>
    <t xml:space="preserve">Hao mòn dụng cụ, thiết bị quản lý                               </t>
  </si>
  <si>
    <t xml:space="preserve">Hao mòn cây trồng, vật nuôi làm việc cho SP                     </t>
  </si>
  <si>
    <t xml:space="preserve">Hao mòn TSCĐ khác                                               </t>
  </si>
  <si>
    <t xml:space="preserve">Hao mòn TSCĐ vô hình                                            </t>
  </si>
  <si>
    <t xml:space="preserve">Khấu hao phần mềm kế toán                                       </t>
  </si>
  <si>
    <t xml:space="preserve">Đầu tư vào công ty con                                          </t>
  </si>
  <si>
    <t xml:space="preserve">Đầu tư vào công ty con_Cty TNHH BOT Đ.Tháp                      </t>
  </si>
  <si>
    <t xml:space="preserve">Đầu tư vào công ty con (Cty CP C.Sê - Kampong Th                </t>
  </si>
  <si>
    <t xml:space="preserve">Đầu tư dài hạn khác                                             </t>
  </si>
  <si>
    <t xml:space="preserve">Đầu tư khác: Dài hạn                                            </t>
  </si>
  <si>
    <t xml:space="preserve">Đầu tư dài hạn khác_Cty XD KD CSHT Cao Su                       </t>
  </si>
  <si>
    <t xml:space="preserve">Đầu tư dài hạn khác_Cty CP KTXDCB Cao Su                        </t>
  </si>
  <si>
    <t xml:space="preserve">Đầu tư dài hạn khác_Cty CP DV&amp;DL Cao Su                         </t>
  </si>
  <si>
    <t xml:space="preserve">Đầu tư dài hạn khác_Cty Cổ phần VRG_ Bảo Lộc                    </t>
  </si>
  <si>
    <t xml:space="preserve">Đầu tư dài hạn khác_Cty CP CB và XNK TS Đồng Thá                </t>
  </si>
  <si>
    <t xml:space="preserve">Dự phòng giảm giá                                               </t>
  </si>
  <si>
    <t xml:space="preserve">Dự phòng tổn thất đầu tư vào đơn vị khác                        </t>
  </si>
  <si>
    <t xml:space="preserve">Dự phòng phải thu khó đòi                                       </t>
  </si>
  <si>
    <t xml:space="preserve">Dự phòng phải thu khó đòi: ngắn hạn                             </t>
  </si>
  <si>
    <t xml:space="preserve">Dự phòng giảm giá hàng tồn kho                                  </t>
  </si>
  <si>
    <t xml:space="preserve">Dự phòng giảm giá hàng tồn kho: ngắn hạn                        </t>
  </si>
  <si>
    <t xml:space="preserve">Xây dựng cơ bản dở dang                                         </t>
  </si>
  <si>
    <t xml:space="preserve">XDCB dở dang: Xây dựng cơ bản                                   </t>
  </si>
  <si>
    <t xml:space="preserve">Chi phí trả trước                                               </t>
  </si>
  <si>
    <t xml:space="preserve">Chi phí trả trước ngắn hạn                                      </t>
  </si>
  <si>
    <t xml:space="preserve">Chi phí trả trước dài hạn                                       </t>
  </si>
  <si>
    <t xml:space="preserve">Công cụ, dụng cụ xuất dùng                                      </t>
  </si>
  <si>
    <t xml:space="preserve">Chi phí mua bảo hiểm                                            </t>
  </si>
  <si>
    <t xml:space="preserve">Phải trả cho người bán                                          </t>
  </si>
  <si>
    <t xml:space="preserve">Phải trả ngắn hạn người bán                                     </t>
  </si>
  <si>
    <t xml:space="preserve">Phải trả cho người bán: hoạt động SXKD (VND)                    </t>
  </si>
  <si>
    <t xml:space="preserve">Phải trả ngắn hạn người bán: HĐ SXKD (VND)                      </t>
  </si>
  <si>
    <t xml:space="preserve">Phải trả ngắn hạn người bán: hoạt động đầu tư                   </t>
  </si>
  <si>
    <t xml:space="preserve">Phải trả ngắn hạn người bán: HĐ đầu tư (VND)                    </t>
  </si>
  <si>
    <t xml:space="preserve">Thuế và các khoản phải nộp Nhà nước                             </t>
  </si>
  <si>
    <t xml:space="preserve">Thuế GTGT phải nộp                                              </t>
  </si>
  <si>
    <t xml:space="preserve">Thuế GTGT đầu ra phải nộp                                       </t>
  </si>
  <si>
    <t xml:space="preserve">Thuế GTGT hàng bán bị trả lại, giảm giá hàng bán                </t>
  </si>
  <si>
    <t xml:space="preserve">Thuế thu nhập doanh nghiệp                                      </t>
  </si>
  <si>
    <t xml:space="preserve">Thuế thu nhập cá nhân                                           </t>
  </si>
  <si>
    <t xml:space="preserve">Thuế nhà đất, tiền thuê đất                                     </t>
  </si>
  <si>
    <t xml:space="preserve">Tiền thuê đất                                                   </t>
  </si>
  <si>
    <t xml:space="preserve">Thuế bảo vệ môi trường và các loại thuế khác                    </t>
  </si>
  <si>
    <t xml:space="preserve">Thuế khác                                                       </t>
  </si>
  <si>
    <t xml:space="preserve">Thuế môn bài                                                    </t>
  </si>
  <si>
    <t xml:space="preserve">Phí, lệ phí, các khoản phải nộp khác                            </t>
  </si>
  <si>
    <t xml:space="preserve">Các khoản phải nộp khác                                         </t>
  </si>
  <si>
    <t xml:space="preserve">Phải trả người lao động                                         </t>
  </si>
  <si>
    <t xml:space="preserve">Phải trả công nhân viên                                         </t>
  </si>
  <si>
    <t xml:space="preserve">Phải trả người lao động khác                                    </t>
  </si>
  <si>
    <t xml:space="preserve">Chi phí phải trả                                                </t>
  </si>
  <si>
    <t xml:space="preserve">Chi phí phải trả: ngắn hạn                                      </t>
  </si>
  <si>
    <t xml:space="preserve">Chi phí phải trả: phần lãi vay phải trả                         </t>
  </si>
  <si>
    <t xml:space="preserve">Chi phí phải trả khác                                           </t>
  </si>
  <si>
    <t xml:space="preserve">Phải trả nội bộ                                                 </t>
  </si>
  <si>
    <t xml:space="preserve">Phải trả nội bộ ngắn hạn                                        </t>
  </si>
  <si>
    <t xml:space="preserve">Phí quản lý ngành phải nộp tập đoàn                             </t>
  </si>
  <si>
    <t xml:space="preserve">Quỹ khen thưởng, phúc lợi phải nộp Tập đoàn                     </t>
  </si>
  <si>
    <t xml:space="preserve">Lợi nhuận sau thuế phân phối phải nộp Tập đoàn                  </t>
  </si>
  <si>
    <t xml:space="preserve">Quỹ nghiên cứu KH, ĐT Tập trung phải nộp                        </t>
  </si>
  <si>
    <t xml:space="preserve">Phải trả, phải nộp khác                                         </t>
  </si>
  <si>
    <t xml:space="preserve">Kinh phí công đoàn                                              </t>
  </si>
  <si>
    <t xml:space="preserve">Bảo hiểm xã hội                                                 </t>
  </si>
  <si>
    <t xml:space="preserve">Bảo hiểm y tế                                                   </t>
  </si>
  <si>
    <t xml:space="preserve">Bảo hiểm thất nghiệp                                            </t>
  </si>
  <si>
    <t xml:space="preserve">Phải trả, phải nộp ngắn hạn khác                                </t>
  </si>
  <si>
    <t xml:space="preserve">Phải trả, phải nộp khác: HĐ SXKD                                </t>
  </si>
  <si>
    <t xml:space="preserve">Phải trả, phải nộp ngắn hạn khác: HĐ tài chính                  </t>
  </si>
  <si>
    <t xml:space="preserve">Phải trả, phải nộp dài hạn khác                                 </t>
  </si>
  <si>
    <t xml:space="preserve">Phải trả, phải nộp dài hạn khác: HĐ đầu tư                      </t>
  </si>
  <si>
    <t xml:space="preserve">Vay dài hạn                                                     </t>
  </si>
  <si>
    <t xml:space="preserve">Vay ngân hàng                                                   </t>
  </si>
  <si>
    <t xml:space="preserve">Các khoản đi vay: ngắn  hạn                                     </t>
  </si>
  <si>
    <t xml:space="preserve">Các khoản đi vay ngắn hạn: tiền Việt Nam                        </t>
  </si>
  <si>
    <t xml:space="preserve">Chi trả nợ gốc vay_Cty TC Cao su                                </t>
  </si>
  <si>
    <t xml:space="preserve">Chi trả nợ gốc vay_AFD                                          </t>
  </si>
  <si>
    <t xml:space="preserve">Chi trả nợ gốc Ngân hàng công thương G.lai                      </t>
  </si>
  <si>
    <t xml:space="preserve">341111A         </t>
  </si>
  <si>
    <t xml:space="preserve">Chi trả nợ gốc Ngân hàng SHB G.lai                              </t>
  </si>
  <si>
    <t xml:space="preserve">Các khoản đi vay: dài hạn                                       </t>
  </si>
  <si>
    <t xml:space="preserve">Các khoản đi vay dài hạn: tiền Việt Nam                         </t>
  </si>
  <si>
    <t xml:space="preserve">Vay ngân hàng_NHĐTPT Gia Lai                                    </t>
  </si>
  <si>
    <t xml:space="preserve">Vay ngân hàng_Cty TC Cao su                                     </t>
  </si>
  <si>
    <t xml:space="preserve">Vay ngân hàng_AFD                                               </t>
  </si>
  <si>
    <t xml:space="preserve">Vay dài hạn - Ngân hàng Công thương Gia lai                     </t>
  </si>
  <si>
    <t xml:space="preserve">Vay dài hạn - Ngân hàng SHB Gia lai                             </t>
  </si>
  <si>
    <t xml:space="preserve">Quỹ khen thưởng, phúc lợi                                       </t>
  </si>
  <si>
    <t xml:space="preserve">Quỹ khen thưởng                                                 </t>
  </si>
  <si>
    <t xml:space="preserve">Quỹ phúc lợi                                                    </t>
  </si>
  <si>
    <t xml:space="preserve">Quỹ phúc lợi đã hình thành tài TSCĐ                             </t>
  </si>
  <si>
    <t xml:space="preserve">Quỹ thưởng ban qun lý điều hành công ty                         </t>
  </si>
  <si>
    <t xml:space="preserve">Quỹ phát triển khoa học và công nghệ                            </t>
  </si>
  <si>
    <t xml:space="preserve">Nguồn vốn kinh doanh                                            </t>
  </si>
  <si>
    <t xml:space="preserve">Vốn đầu tư của chủ sở hữu                                       </t>
  </si>
  <si>
    <t xml:space="preserve">Vốn góp của Nhà nước                                            </t>
  </si>
  <si>
    <t xml:space="preserve">Vốn góp của Nhà nước_Nguồn vốn cố định                          </t>
  </si>
  <si>
    <t xml:space="preserve">Vốn góp của Nhà nước_Nguồn vốn lưu động                         </t>
  </si>
  <si>
    <t xml:space="preserve">Chênh lệch tỷ giá                                               </t>
  </si>
  <si>
    <t xml:space="preserve">Chênh lệch tỷ giá hối đoái đánh giá lại cuối năm                </t>
  </si>
  <si>
    <t xml:space="preserve">Quỹ  đầu tư phát triển                                          </t>
  </si>
  <si>
    <t xml:space="preserve">Lợi nhuận chưa phân phối                                        </t>
  </si>
  <si>
    <t xml:space="preserve">Lợi nhuận chưa phân phối  năm nay                               </t>
  </si>
  <si>
    <t xml:space="preserve">Nguồn vốn đầu tư XDCB                                           </t>
  </si>
  <si>
    <t xml:space="preserve">Nguồn vốn đầu tư XDCB_ Vốn Nhà nước                             </t>
  </si>
  <si>
    <t xml:space="preserve">Nguồn kinh phí sự nghiệp                                        </t>
  </si>
  <si>
    <t xml:space="preserve">Nguồn KP sự nghiệp: Năm trước                                   </t>
  </si>
  <si>
    <t xml:space="preserve">Nguồn kinh phí đã hình thành TSCĐ                               </t>
  </si>
  <si>
    <t xml:space="preserve">Doanh thu bán hàng và cung cấp dịch vụ                          </t>
  </si>
  <si>
    <t xml:space="preserve">Doanh thu bán các thành phẩm                                    </t>
  </si>
  <si>
    <t xml:space="preserve">Doanh thu bán thành phẩm: Bên ngoài                             </t>
  </si>
  <si>
    <t xml:space="preserve">Doanh thu bán thành phẩm: Xuất khẩu                             </t>
  </si>
  <si>
    <t xml:space="preserve">Doanh thu cung cấp dịch vụ                                      </t>
  </si>
  <si>
    <t xml:space="preserve">Doanh thu bán dịch vụ: Bên ngoài                                </t>
  </si>
  <si>
    <t xml:space="preserve">Doanh thu khác                                                  </t>
  </si>
  <si>
    <t xml:space="preserve">Doanh thu khác bên ngoài                                        </t>
  </si>
  <si>
    <t xml:space="preserve">Doanh thu hoạt động tài chính                                   </t>
  </si>
  <si>
    <t xml:space="preserve">Lãi tiền cho vay, tiền gởi                                      </t>
  </si>
  <si>
    <t xml:space="preserve">Chênh lệch lãi tỷ giá phát sinh trong kỳ                        </t>
  </si>
  <si>
    <t xml:space="preserve">Cổ tức và lợi nhuận được chia                                   </t>
  </si>
  <si>
    <t xml:space="preserve">Lãi do bán các loại chứng khoán                                 </t>
  </si>
  <si>
    <t xml:space="preserve">Chiết khấu thương mại                                           </t>
  </si>
  <si>
    <t xml:space="preserve">Hàng bán bị trả lại                                             </t>
  </si>
  <si>
    <t xml:space="preserve">Hàng bán bị trả lại: Thành phẩm                                 </t>
  </si>
  <si>
    <t xml:space="preserve">Chi phí NVL trực tiếp                                           </t>
  </si>
  <si>
    <t xml:space="preserve">CP NVL_Khai thác                                                </t>
  </si>
  <si>
    <t xml:space="preserve">6211.KT01       </t>
  </si>
  <si>
    <t xml:space="preserve">CP NVL_Khai thác. Phân bón                                      </t>
  </si>
  <si>
    <t xml:space="preserve">6211.KT02       </t>
  </si>
  <si>
    <t xml:space="preserve">CP NVL_Khai thác. Vật liệu phụ                                  </t>
  </si>
  <si>
    <t xml:space="preserve">CP NVL_Chế Biến                                                 </t>
  </si>
  <si>
    <t xml:space="preserve">6212.KT03       </t>
  </si>
  <si>
    <t xml:space="preserve">CP NVL_Chế Biến. Nhiên liệu động lực                            </t>
  </si>
  <si>
    <t xml:space="preserve">6212.KT04       </t>
  </si>
  <si>
    <t xml:space="preserve">CP NVL_Chế Biến. Vật liệu phụ                                   </t>
  </si>
  <si>
    <t xml:space="preserve">Chi phí nhân công trực tiếp                                     </t>
  </si>
  <si>
    <t xml:space="preserve">Chi phí nhân công _ KT                                          </t>
  </si>
  <si>
    <t xml:space="preserve">6221.SX01       </t>
  </si>
  <si>
    <t xml:space="preserve">Chi phí nhân công _ KT. Tiền lương + Phụ cấp                    </t>
  </si>
  <si>
    <t xml:space="preserve">6221.SX02       </t>
  </si>
  <si>
    <t xml:space="preserve">Chi phí nhân công _ KT. BHXH                                    </t>
  </si>
  <si>
    <t xml:space="preserve">6221.SX03       </t>
  </si>
  <si>
    <t xml:space="preserve">Chi phí nhân công _ KT. BHYT                                    </t>
  </si>
  <si>
    <t xml:space="preserve">6221.SX04       </t>
  </si>
  <si>
    <t xml:space="preserve">Chi phí nhân công _ KT. KPCĐ                                    </t>
  </si>
  <si>
    <t xml:space="preserve">6221.SX05       </t>
  </si>
  <si>
    <t xml:space="preserve">Chi phí nhân công _ KT. Tiền ăn giữa ca                         </t>
  </si>
  <si>
    <t xml:space="preserve">Chi phí nhân công _ CB                                          </t>
  </si>
  <si>
    <t xml:space="preserve">6222.SX01       </t>
  </si>
  <si>
    <t xml:space="preserve">Chi phí nhân công _ CB. Tiền lương + Phụ cấp                    </t>
  </si>
  <si>
    <t xml:space="preserve">6222.SX02       </t>
  </si>
  <si>
    <t xml:space="preserve">Chi phí nhân công _ CB. BHXH                                    </t>
  </si>
  <si>
    <t xml:space="preserve">6222.SX03       </t>
  </si>
  <si>
    <t xml:space="preserve">Chi phí nhân công _ CB. BHYT                                    </t>
  </si>
  <si>
    <t xml:space="preserve">6222.SX04       </t>
  </si>
  <si>
    <t xml:space="preserve">Chi phí nhân công _ CB. KPCĐ                                    </t>
  </si>
  <si>
    <t xml:space="preserve">6222.SX05       </t>
  </si>
  <si>
    <t xml:space="preserve">Chi phí nhân công _ CB. Tiền ăn giữa ca                         </t>
  </si>
  <si>
    <t xml:space="preserve">Chi phí sản xuất chung                                          </t>
  </si>
  <si>
    <t xml:space="preserve">Chi phí nhân viên phân xưởng                                    </t>
  </si>
  <si>
    <t xml:space="preserve">Chi phí nhân viên phân xưởng HĐ SXKD                            </t>
  </si>
  <si>
    <t xml:space="preserve">62711.SX01      </t>
  </si>
  <si>
    <t xml:space="preserve">Chi phí nhân viên phân xưởng HĐ SXKD. Tiền lương + Phụ cấp      </t>
  </si>
  <si>
    <t xml:space="preserve">62711.SX02      </t>
  </si>
  <si>
    <t xml:space="preserve">Chi phí nhân viên phân xưởng HĐ SXKD. BHXH                      </t>
  </si>
  <si>
    <t xml:space="preserve">62711.SX03      </t>
  </si>
  <si>
    <t xml:space="preserve">Chi phí nhân viên phân xưởng HĐ SXKD. BHYT                      </t>
  </si>
  <si>
    <t xml:space="preserve">62711.SX04      </t>
  </si>
  <si>
    <t xml:space="preserve">Chi phí nhân viên phân xưởng HĐ SXKD. KPCĐ                      </t>
  </si>
  <si>
    <t xml:space="preserve">Chi phí nhân viên phân xưởng HĐ chung                           </t>
  </si>
  <si>
    <t xml:space="preserve">62712.SX01      </t>
  </si>
  <si>
    <t xml:space="preserve">Chi phí nhân viên phân xưởng HĐ chung. Tiền lương + Phụ cấp     </t>
  </si>
  <si>
    <t xml:space="preserve">62712.SX02      </t>
  </si>
  <si>
    <t xml:space="preserve">Chi phí nhân viên phân xưởng HĐ chung. BHXH                     </t>
  </si>
  <si>
    <t xml:space="preserve">62712.SX03      </t>
  </si>
  <si>
    <t xml:space="preserve">Chi phí nhân viên phân xưởng HĐ chung. BHYT                     </t>
  </si>
  <si>
    <t xml:space="preserve">62712.SX04      </t>
  </si>
  <si>
    <t xml:space="preserve">Chi phí nhân viên phân xưởng HĐ chung. KPCĐ                     </t>
  </si>
  <si>
    <t xml:space="preserve">Chi phí vật liệu                                                </t>
  </si>
  <si>
    <t xml:space="preserve">Chi phí vật liệu HĐ SXKD                                        </t>
  </si>
  <si>
    <t xml:space="preserve">Chi phí vật liệu HĐ chung                                       </t>
  </si>
  <si>
    <t xml:space="preserve">Chi phí dụng cụ sản xuất                                        </t>
  </si>
  <si>
    <t xml:space="preserve">chi phí dụng cụ sản xuất HĐ SXKD                                </t>
  </si>
  <si>
    <t xml:space="preserve">chi phí dụng cụ sản xuất HĐ chung                               </t>
  </si>
  <si>
    <t xml:space="preserve">Chi phí khấu hao tài sản cố định                                </t>
  </si>
  <si>
    <t xml:space="preserve">Chi phí khấu hao tài sản cố định HĐ SXKD                        </t>
  </si>
  <si>
    <t xml:space="preserve">62741.KH01      </t>
  </si>
  <si>
    <t xml:space="preserve">Chi phí khấu hao tài sản cố định HĐ SXKD. Khấu hao vườn cây cao </t>
  </si>
  <si>
    <t xml:space="preserve">62741.KH02      </t>
  </si>
  <si>
    <t>Chi phí khấu hao tài sản cố định HĐ SXKD. K/h thiết bị nhà máy c</t>
  </si>
  <si>
    <t xml:space="preserve">62741.KH03      </t>
  </si>
  <si>
    <t xml:space="preserve">Chi phí khấu hao tài sản cố định HĐ SXKD. K/h TSCĐ khác         </t>
  </si>
  <si>
    <t xml:space="preserve">Chi phí dịch vụ mua ngoài                                       </t>
  </si>
  <si>
    <t xml:space="preserve">Chi phí dịch vụ mua ngoài HĐ SXKD                               </t>
  </si>
  <si>
    <t xml:space="preserve">Chi phí dịch vụ mua ngoài HĐ chung                              </t>
  </si>
  <si>
    <t xml:space="preserve">Chi phí bằng tiền khác                                          </t>
  </si>
  <si>
    <t xml:space="preserve">Chi phí bằng tiền khác HĐ SXKD                                  </t>
  </si>
  <si>
    <t xml:space="preserve">62781.BT04      </t>
  </si>
  <si>
    <t xml:space="preserve">Chi phí bằng tiền khác HĐ SXKD. Chi phí tiếp khách hội nghị     </t>
  </si>
  <si>
    <t xml:space="preserve">62781.BT05      </t>
  </si>
  <si>
    <t xml:space="preserve">Chi phí bằng tiền khác HĐ SXKD. Chi phí đào tạo                 </t>
  </si>
  <si>
    <t xml:space="preserve">62781.BT08      </t>
  </si>
  <si>
    <t xml:space="preserve">Chi phí bằng tiền khác HĐ SXKD. Chi phí khác                    </t>
  </si>
  <si>
    <t xml:space="preserve">Chi phí bằng tiền khác HĐ chung                                 </t>
  </si>
  <si>
    <t xml:space="preserve">62782.BT04      </t>
  </si>
  <si>
    <t xml:space="preserve">Chi phí bằng tiền khác HĐ chung. Chi phí tiếp khách hội nghị    </t>
  </si>
  <si>
    <t xml:space="preserve">62782.BT08      </t>
  </si>
  <si>
    <t xml:space="preserve">Chi phí bằng tiền khác HĐ chung. Chi phí khác                   </t>
  </si>
  <si>
    <t xml:space="preserve">Giá vốn hàng bán                                                </t>
  </si>
  <si>
    <t xml:space="preserve">Giá vốn hàng bán: hàng hoá, thành phẩm                          </t>
  </si>
  <si>
    <t xml:space="preserve">Chi phí tài chính                                               </t>
  </si>
  <si>
    <t xml:space="preserve">Chênh lệch lỗ tỷ giá phát sinh trong kỳ                         </t>
  </si>
  <si>
    <t xml:space="preserve">Chi phí lãi vay                                                 </t>
  </si>
  <si>
    <t xml:space="preserve">Chi phí lãi vay hđ SXKD                                         </t>
  </si>
  <si>
    <t xml:space="preserve">Lỗ chênh lệch tỷ giá do đánh giá lại                            </t>
  </si>
  <si>
    <t xml:space="preserve">Chi phí tài chính khác                                          </t>
  </si>
  <si>
    <t xml:space="preserve">Chi phí bán hàng                                                </t>
  </si>
  <si>
    <t xml:space="preserve">Chi phí nhân viên                                               </t>
  </si>
  <si>
    <t xml:space="preserve">6411.SX01       </t>
  </si>
  <si>
    <t xml:space="preserve">Chi phí nhân viên. Tiền lương + Phụ cấp                         </t>
  </si>
  <si>
    <t xml:space="preserve">Chi phí vật liệu, bao bì                                        </t>
  </si>
  <si>
    <t xml:space="preserve">Chi phí dụng cụ, đồ dùng                                        </t>
  </si>
  <si>
    <t xml:space="preserve">6417.MN01       </t>
  </si>
  <si>
    <t xml:space="preserve">Chi phí dịch vụ mua ngoài. Chi phí vận chuyển, bốc xếp          </t>
  </si>
  <si>
    <t xml:space="preserve">6417.MN03       </t>
  </si>
  <si>
    <t xml:space="preserve">Chi phí dịch vụ mua ngoài. Chi phí hoa hồng môi giới            </t>
  </si>
  <si>
    <t xml:space="preserve">6417.MN05       </t>
  </si>
  <si>
    <t xml:space="preserve">Chi phí dịch vụ mua ngoài. Chi phí khác                         </t>
  </si>
  <si>
    <t xml:space="preserve">6418.BT06       </t>
  </si>
  <si>
    <t xml:space="preserve">Chi phí bằng tiền khác. Chi phí quảng cáo, gthiệu SP            </t>
  </si>
  <si>
    <t xml:space="preserve">Chi phí quản lý doanh nghiệp                                    </t>
  </si>
  <si>
    <t xml:space="preserve">Chi phí nhân viên quản lý                                       </t>
  </si>
  <si>
    <t xml:space="preserve">6421.SX01       </t>
  </si>
  <si>
    <t xml:space="preserve">Chi phí nhân viên quản lý. Tiền lương + Phụ cấp                 </t>
  </si>
  <si>
    <t xml:space="preserve">6421.SX02       </t>
  </si>
  <si>
    <t xml:space="preserve">Chi phí nhân viên quản lý. BHXH                                 </t>
  </si>
  <si>
    <t xml:space="preserve">6421.SX03       </t>
  </si>
  <si>
    <t xml:space="preserve">Chi phí nhân viên quản lý. BHYT                                 </t>
  </si>
  <si>
    <t xml:space="preserve">6421.SX04       </t>
  </si>
  <si>
    <t xml:space="preserve">Chi phí nhân viên quản lý. KPCĐ                                 </t>
  </si>
  <si>
    <t xml:space="preserve">Chi phí vật liệu quản lý                                        </t>
  </si>
  <si>
    <t xml:space="preserve">Chi phí đồ dùng văn phòng                                       </t>
  </si>
  <si>
    <t xml:space="preserve">Chi phí khấu hao TSCĐ                                           </t>
  </si>
  <si>
    <t xml:space="preserve">Thuế, phí và lệ phí                                             </t>
  </si>
  <si>
    <t xml:space="preserve">6428.BT03       </t>
  </si>
  <si>
    <t xml:space="preserve">Chi phí bằng tiền khác. Chi phí quản lý tập đoàn                </t>
  </si>
  <si>
    <t xml:space="preserve">6428.BT04       </t>
  </si>
  <si>
    <t xml:space="preserve">Chi phí bằng tiền khác. Chi phí tiếp khách hội nghị             </t>
  </si>
  <si>
    <t xml:space="preserve">6428.BT05       </t>
  </si>
  <si>
    <t xml:space="preserve">Chi phí bằng tiền khác. Chi phí đào tạo                         </t>
  </si>
  <si>
    <t xml:space="preserve">6428.BT08       </t>
  </si>
  <si>
    <t xml:space="preserve">Chi phí bằng tiền khác. Chi phí khác                            </t>
  </si>
  <si>
    <t xml:space="preserve">Thu nhập khác                                                   </t>
  </si>
  <si>
    <t xml:space="preserve">Thu nhập khác: thanh lý, nhượng bán TSCĐ                        </t>
  </si>
  <si>
    <t xml:space="preserve">Chi phí khác                                                    </t>
  </si>
  <si>
    <t xml:space="preserve">Chi phí khác: bồi thường, bị phạt và CP khác                    </t>
  </si>
  <si>
    <t xml:space="preserve">Chi phí khác: thanh lý, nhượng bán TSCĐ                         </t>
  </si>
  <si>
    <t xml:space="preserve">Chi phí thuế thu nhập doanh nghiệp                              </t>
  </si>
  <si>
    <t xml:space="preserve">Chi phí thuế TNDN hiện hành                                     </t>
  </si>
  <si>
    <t xml:space="preserve">Xác định kết quả kinh doanh                                     </t>
  </si>
  <si>
    <t>Người lập biểu                                                               Kế toán trưởng</t>
  </si>
  <si>
    <t>VI- Thông tin bổ sung cho các khoản mục trình bày trong BCĐKT :</t>
  </si>
  <si>
    <t>( ĐVT: đồng)</t>
  </si>
  <si>
    <t xml:space="preserve">  1- Tiền mặt:</t>
  </si>
  <si>
    <t>Cuối kỳ</t>
  </si>
  <si>
    <t>Đầu kỳ</t>
  </si>
  <si>
    <t xml:space="preserve">    - Tiền mặt</t>
  </si>
  <si>
    <t xml:space="preserve">    - Tiền gửi ngân hàng</t>
  </si>
  <si>
    <t xml:space="preserve">    - Tiền đang chuyển</t>
  </si>
  <si>
    <t>Cäüng</t>
  </si>
  <si>
    <t>Cộng</t>
  </si>
  <si>
    <t xml:space="preserve">  2- Các khoản đầu tư tài chính:</t>
  </si>
  <si>
    <t>Giá gốc</t>
  </si>
  <si>
    <t>Giá trị hợp lý</t>
  </si>
  <si>
    <t>Dự phòng</t>
  </si>
  <si>
    <t>a)Chứng khoán kinh doanh</t>
  </si>
  <si>
    <t xml:space="preserve">    - Tổng giá trị cổ phiếu:</t>
  </si>
  <si>
    <t xml:space="preserve">    -Tổng giá trị trái phiếu:</t>
  </si>
  <si>
    <t xml:space="preserve">    - Các khoản đầu tư khác:</t>
  </si>
  <si>
    <t xml:space="preserve">    - Lý do thay đổi của từng khoản đầu tư:</t>
  </si>
  <si>
    <t>+ Về số lượng</t>
  </si>
  <si>
    <t>+ Về giá trị</t>
  </si>
  <si>
    <t>b)Đầu tư nắm giữ đến ngày đáo hạn</t>
  </si>
  <si>
    <t>b1)Ngắn hạn</t>
  </si>
  <si>
    <t>Giá trị ghi sổ</t>
  </si>
  <si>
    <t>-Tiền gửi có kỳ hạn</t>
  </si>
  <si>
    <t>-Trái phiếu</t>
  </si>
  <si>
    <t>-Các khoản đầu tư khác</t>
  </si>
  <si>
    <t>b2)Dài hạn</t>
  </si>
  <si>
    <t>c)Đầu tư góp vốn vào đơn vị khác</t>
  </si>
  <si>
    <t>-Đầu tư vào công ty con</t>
  </si>
  <si>
    <t>+Công ty TNHH BOT CSHT Đồng Tháp</t>
  </si>
  <si>
    <t>+Công ty CP CS Chư Sê-Kampongthom</t>
  </si>
  <si>
    <t>-Đầu tư vào công ty liên doanh, liên kết</t>
  </si>
  <si>
    <t>-Đầu tư vào đơn vị khác</t>
  </si>
  <si>
    <t>+Công ty Đầu tư hạ tầng VRG</t>
  </si>
  <si>
    <t>+Công ty CP DVDL Cao su</t>
  </si>
  <si>
    <t>+Công ty CP VRG-Bảo Lộc</t>
  </si>
  <si>
    <t>+Công ty CP CB XNK Thủy sản Đồng Tháp</t>
  </si>
  <si>
    <t>-Tóm tắt hoạt động của các công ty con, công ty liên doanh, liên kết trong kỳ:</t>
  </si>
  <si>
    <t>-Các giao dịch trọng yếu giữa doanh nghiệp và công ty con, liên doanh, liên kết trong kỳ:</t>
  </si>
  <si>
    <t>Trong năm 2015 đơn vị thực hiện đầu tư góp vốn 60.000.000.000 đồng vào Công ty CP Cao su Chư Sê-Kampongthom</t>
  </si>
  <si>
    <t>Trong năm 2015 đơn vị nhận được 1.802.969.853 đồng cổ tức được chia của năm 2014 từ Công ty CP VRG-Bảo Lộc</t>
  </si>
  <si>
    <t xml:space="preserve">Trong năm 2015 đơn vị đã thực hiện thoái toàn bộ vốn đầu tư tại Công ty TNHH BOT CSHT Đồng Tháp, Công ty CP CB XNK Thủy sản Đồng Tháp, Công ty TNHH </t>
  </si>
  <si>
    <t xml:space="preserve">Đầu tư hạ tầng VRG. Trong đó số tiền thoái vốn từ Công ty TNHH BOT CSHT Đồng Tháp là 17.141.429.755 đồng, số tiền thoái vốn từ Công ty CP CB XNK </t>
  </si>
  <si>
    <t>Thủy sản Đồng Tháp là 3.000.000.000 đồng và số tiền thoái vốn từ Công ty TNHH Đầu tư hạ tầng VRG là 30.002.407.624 đồng</t>
  </si>
  <si>
    <t>3-Phải thu của khách hàng</t>
  </si>
  <si>
    <t>a)Phải thu của khách hàng ngắn hạn</t>
  </si>
  <si>
    <t>-Trong đó phải thu tiền phân bón tại XNKDTH</t>
  </si>
  <si>
    <t>b)Phải thu của khách hàng dài hạn</t>
  </si>
  <si>
    <t>c)Phải thu của khách hàng là các bên liên quan</t>
  </si>
  <si>
    <t xml:space="preserve">  4- Phải thu khác:</t>
  </si>
  <si>
    <t>Giá trị</t>
  </si>
  <si>
    <t>a)Ngắn hạn</t>
  </si>
  <si>
    <t xml:space="preserve">    - Phải thu cổ phần hóa:</t>
  </si>
  <si>
    <t xml:space="preserve">    - Phải thu về cổ tức và lợi nhuận được chia:</t>
  </si>
  <si>
    <t xml:space="preserve">    - Phải thu người lao động:</t>
  </si>
  <si>
    <t xml:space="preserve">    - Ký cược, ký quỹ:</t>
  </si>
  <si>
    <t xml:space="preserve">    - Cho mượn:</t>
  </si>
  <si>
    <t xml:space="preserve">    - Các khoản chi hộ:</t>
  </si>
  <si>
    <t xml:space="preserve">    - Các khoản phải thu khác:</t>
  </si>
  <si>
    <t>+ Trong đó:</t>
  </si>
  <si>
    <t>Phải thu các khoản phát sinh tại TTYT</t>
  </si>
  <si>
    <t xml:space="preserve">Phải thu CBCNV tiền BHXH, BHYT, BHTN </t>
  </si>
  <si>
    <t>Phải thu Ban QLDA thủy điện Miền Trung tiền đền bù cao su thanh lý</t>
  </si>
  <si>
    <t>Phải thu tiền điện Cty BK92</t>
  </si>
  <si>
    <t>Phải thu tiền điện Cty Cơ khí BK</t>
  </si>
  <si>
    <t>Phải thu tiền điện Cty vật tư Đông Dương Liên Hiệp</t>
  </si>
  <si>
    <t>Phải thu tiền bán cổ phiếu quỹ cho Cty CP DV&amp;DL Cao su</t>
  </si>
  <si>
    <t>Phải thu lãi vay Cty TNHH Tài chính Cao su</t>
  </si>
  <si>
    <t>Phải thu tiền thuế GTGT chưa kê khai khấu trừ</t>
  </si>
  <si>
    <t>Phải thu lãi vay Cty CP XD Địa ốc Cao su</t>
  </si>
  <si>
    <t>Phải thu lãi vay Cty CP Long Vân</t>
  </si>
  <si>
    <t>Phải thu gốc vay Cty CP Long Vân</t>
  </si>
  <si>
    <t>Phải thu tiền chuyển nhượng hộ cổ phần</t>
  </si>
  <si>
    <t>Phải thu Công an Tỉnh Gia Lai tiền thuê đất</t>
  </si>
  <si>
    <t>Phải thu lãi tiền gửi tại các ngân hàng</t>
  </si>
  <si>
    <t>Phải thu các khoản tại XNKDTH</t>
  </si>
  <si>
    <t>Bảo hiểm xã hội (dư nợ)</t>
  </si>
  <si>
    <t>Phải thu tiền nợ gốc chăn nuôi bò các hộ Công ty</t>
  </si>
  <si>
    <t>Phải thu tạm ứng CNCNV xin nghỉ việc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</si>
</sst>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_);_(@_)"/>
    <numFmt numFmtId="165" formatCode="_(* #,##0.00_);_(* \(#,##0.00\);_(* \-??_);_(@_)"/>
    <numFmt numFmtId="166" formatCode="\ ###,###,###,###,###"/>
    <numFmt numFmtId="167" formatCode="_(* #,##0_);_(* \(#,##0\);_(* \-??_);_(@_)"/>
    <numFmt numFmtId="168" formatCode="###,###,###,###,###"/>
    <numFmt numFmtId="169" formatCode="0.0%"/>
    <numFmt numFmtId="170" formatCode="#,##0.000"/>
  </numFmts>
  <fonts count="52">
    <font>
      <sz val="11"/>
      <color indexed="8"/>
      <name val="Calibri"/>
      <family val="2"/>
    </font>
    <font>
      <sz val="12"/>
      <name val=".VnTime"/>
      <family val="2"/>
    </font>
    <font>
      <sz val="12"/>
      <name val="Times New Roman"/>
      <family val="1"/>
    </font>
    <font>
      <b/>
      <sz val="12"/>
      <name val="Times New Roman"/>
      <family val="1"/>
    </font>
    <font>
      <sz val="10"/>
      <name val="Times New Roman"/>
      <family val="1"/>
    </font>
    <font>
      <b/>
      <sz val="10"/>
      <name val="Times New Roman"/>
      <family val="1"/>
    </font>
    <font>
      <b/>
      <sz val="11"/>
      <name val="Times New Roman"/>
      <family val="1"/>
    </font>
    <font>
      <b/>
      <sz val="18"/>
      <name val="Times New Roman"/>
      <family val="1"/>
    </font>
    <font>
      <b/>
      <sz val="15"/>
      <name val="Times New Roman"/>
      <family val="1"/>
    </font>
    <font>
      <b/>
      <u val="single"/>
      <sz val="12"/>
      <name val="Times New Roman"/>
      <family val="1"/>
    </font>
    <font>
      <u val="single"/>
      <sz val="12"/>
      <name val="Times New Roman"/>
      <family val="1"/>
    </font>
    <font>
      <i/>
      <sz val="13"/>
      <name val="Times New Roman"/>
      <family val="1"/>
    </font>
    <font>
      <b/>
      <sz val="13"/>
      <name val="Times New Roman"/>
      <family val="1"/>
    </font>
    <font>
      <sz val="10"/>
      <name val="Arial"/>
      <family val="2"/>
    </font>
    <font>
      <sz val="11"/>
      <name val="Times New Roman"/>
      <family val="1"/>
    </font>
    <font>
      <b/>
      <sz val="17"/>
      <name val="Times New Roman"/>
      <family val="1"/>
    </font>
    <font>
      <sz val="13"/>
      <name val="Times New Roman"/>
      <family val="1"/>
    </font>
    <font>
      <b/>
      <i/>
      <sz val="11"/>
      <name val="Times New Roman"/>
      <family val="1"/>
    </font>
    <font>
      <b/>
      <u val="single"/>
      <sz val="11"/>
      <name val="Times New Roman"/>
      <family val="1"/>
    </font>
    <font>
      <i/>
      <sz val="11"/>
      <name val="Times New Roman"/>
      <family val="1"/>
    </font>
    <font>
      <b/>
      <sz val="16"/>
      <name val="Times New Roman"/>
      <family val="1"/>
    </font>
    <font>
      <b/>
      <i/>
      <sz val="12"/>
      <name val="Times New Roman"/>
      <family val="1"/>
    </font>
    <font>
      <i/>
      <sz val="12"/>
      <name val="Times New Roman"/>
      <family val="1"/>
    </font>
    <font>
      <sz val="12"/>
      <color indexed="8"/>
      <name val="Times New Roman"/>
      <family val="1"/>
    </font>
    <font>
      <sz val="10"/>
      <name val=".VnArial"/>
      <family val="2"/>
    </font>
    <font>
      <i/>
      <sz val="10.5"/>
      <name val="Times New Roman"/>
      <family val="1"/>
    </font>
    <font>
      <sz val="10.5"/>
      <name val="Times New Roman"/>
      <family val="1"/>
    </font>
    <font>
      <b/>
      <i/>
      <sz val="10.5"/>
      <name val="Times New Roman"/>
      <family val="1"/>
    </font>
    <font>
      <b/>
      <sz val="10.5"/>
      <name val="Times New Roman"/>
      <family val="1"/>
    </font>
    <font>
      <b/>
      <i/>
      <sz val="12"/>
      <color indexed="8"/>
      <name val="Times New Roman"/>
      <family val="1"/>
    </font>
    <font>
      <b/>
      <i/>
      <sz val="12"/>
      <color indexed="10"/>
      <name val="Times New Roman"/>
      <family val="1"/>
    </font>
    <font>
      <b/>
      <sz val="9"/>
      <name val="Times New Roman"/>
      <family val="1"/>
    </font>
    <font>
      <b/>
      <u val="single"/>
      <sz val="10"/>
      <name val="Times New Roman"/>
      <family val="1"/>
    </font>
    <font>
      <b/>
      <sz val="14"/>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medium">
        <color indexed="8"/>
      </right>
      <top style="hair">
        <color indexed="8"/>
      </top>
      <bottom>
        <color indexed="63"/>
      </bottom>
    </border>
    <border>
      <left style="medium">
        <color indexed="8"/>
      </left>
      <right style="thin">
        <color indexed="8"/>
      </right>
      <top style="hair">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color indexed="63"/>
      </top>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right style="thin"/>
      <top style="thin"/>
      <bottom style="hair"/>
    </border>
    <border>
      <left style="thin"/>
      <right style="thin"/>
      <top style="hair"/>
      <bottom style="thin"/>
    </border>
    <border>
      <left style="thin">
        <color indexed="8"/>
      </left>
      <right style="thin"/>
      <top style="hair">
        <color indexed="8"/>
      </top>
      <bottom style="hair">
        <color indexed="8"/>
      </bottom>
    </border>
    <border>
      <left style="thin"/>
      <right style="thin"/>
      <top style="hair"/>
      <bottom>
        <color indexed="63"/>
      </bottom>
    </border>
    <border>
      <left>
        <color indexed="63"/>
      </left>
      <right>
        <color indexed="63"/>
      </right>
      <top style="thin"/>
      <bottom>
        <color indexed="63"/>
      </bottom>
    </border>
    <border>
      <left style="thin"/>
      <right style="thin"/>
      <top style="thin"/>
      <bottom style="dashed"/>
    </border>
    <border>
      <left style="thin"/>
      <right style="thin"/>
      <top style="dashed"/>
      <bottom style="dashed"/>
    </border>
    <border>
      <left style="thin"/>
      <right style="thin"/>
      <top style="dashed"/>
      <bottom style="thin"/>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color indexed="8"/>
      </bottom>
    </border>
    <border>
      <left style="thin"/>
      <right style="thin"/>
      <top>
        <color indexed="63"/>
      </top>
      <bottom style="thin"/>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1" fillId="0" borderId="0">
      <alignment/>
      <protection/>
    </xf>
    <xf numFmtId="0" fontId="2" fillId="0" borderId="0">
      <alignment/>
      <protection/>
    </xf>
    <xf numFmtId="0" fontId="13" fillId="0" borderId="0">
      <alignment/>
      <protection/>
    </xf>
    <xf numFmtId="0" fontId="24" fillId="0" borderId="0">
      <alignment/>
      <protection/>
    </xf>
    <xf numFmtId="0" fontId="2" fillId="0" borderId="0">
      <alignment/>
      <protection/>
    </xf>
    <xf numFmtId="0" fontId="2" fillId="0" borderId="0">
      <alignment/>
      <protection/>
    </xf>
    <xf numFmtId="0" fontId="13" fillId="0" borderId="0">
      <alignment/>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9" fillId="0" borderId="9" applyNumberFormat="0" applyFill="0" applyAlignment="0" applyProtection="0"/>
    <xf numFmtId="0" fontId="47" fillId="0" borderId="0" applyNumberFormat="0" applyFill="0" applyBorder="0" applyAlignment="0" applyProtection="0"/>
  </cellStyleXfs>
  <cellXfs count="647">
    <xf numFmtId="0" fontId="0" fillId="0" borderId="0" xfId="0" applyAlignment="1">
      <alignment/>
    </xf>
    <xf numFmtId="164" fontId="2" fillId="24" borderId="10" xfId="56" applyNumberFormat="1" applyFont="1" applyFill="1" applyBorder="1" applyAlignment="1">
      <alignment vertical="center"/>
      <protection/>
    </xf>
    <xf numFmtId="164" fontId="2" fillId="0" borderId="10" xfId="56" applyNumberFormat="1" applyFont="1" applyFill="1" applyBorder="1" applyAlignment="1">
      <alignment vertical="center"/>
      <protection/>
    </xf>
    <xf numFmtId="164" fontId="3" fillId="0" borderId="10" xfId="56" applyNumberFormat="1" applyFont="1" applyFill="1" applyBorder="1" applyAlignment="1">
      <alignment vertical="center"/>
      <protection/>
    </xf>
    <xf numFmtId="164" fontId="2" fillId="0" borderId="11" xfId="56" applyNumberFormat="1" applyFont="1" applyFill="1" applyBorder="1" applyAlignment="1">
      <alignment vertical="center"/>
      <protection/>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0" fontId="5" fillId="0" borderId="12" xfId="0" applyFont="1" applyBorder="1" applyAlignment="1">
      <alignment horizontal="center"/>
    </xf>
    <xf numFmtId="0" fontId="2" fillId="25" borderId="0" xfId="0" applyFont="1" applyFill="1" applyAlignment="1">
      <alignment/>
    </xf>
    <xf numFmtId="0" fontId="2" fillId="0" borderId="0" xfId="0" applyFont="1" applyAlignment="1">
      <alignment/>
    </xf>
    <xf numFmtId="0" fontId="2" fillId="0" borderId="0" xfId="0" applyFont="1" applyAlignment="1">
      <alignment shrinkToFit="1"/>
    </xf>
    <xf numFmtId="0" fontId="3" fillId="0" borderId="0" xfId="0" applyFont="1" applyAlignment="1">
      <alignment horizontal="center"/>
    </xf>
    <xf numFmtId="0" fontId="6" fillId="0" borderId="0" xfId="0" applyFont="1" applyAlignment="1">
      <alignment horizontal="left" indent="2"/>
    </xf>
    <xf numFmtId="0" fontId="5" fillId="0" borderId="13" xfId="0" applyFont="1" applyBorder="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5" xfId="0" applyFont="1" applyBorder="1" applyAlignment="1">
      <alignment horizontal="center" wrapText="1"/>
    </xf>
    <xf numFmtId="0" fontId="3" fillId="0" borderId="15" xfId="0" applyFont="1" applyBorder="1" applyAlignment="1">
      <alignment horizontal="center" vertical="center" shrinkToFit="1"/>
    </xf>
    <xf numFmtId="0" fontId="3" fillId="0" borderId="16" xfId="0" applyFont="1" applyBorder="1" applyAlignment="1">
      <alignment horizontal="center" vertical="center"/>
    </xf>
    <xf numFmtId="0" fontId="3" fillId="26" borderId="0" xfId="0" applyFont="1" applyFill="1" applyAlignment="1">
      <alignment horizontal="center"/>
    </xf>
    <xf numFmtId="0" fontId="3" fillId="0" borderId="0" xfId="0" applyFont="1" applyAlignment="1">
      <alignment shrinkToFit="1"/>
    </xf>
    <xf numFmtId="0" fontId="9" fillId="0" borderId="17" xfId="0" applyFont="1" applyBorder="1" applyAlignment="1">
      <alignment horizontal="left" vertical="center" shrinkToFit="1"/>
    </xf>
    <xf numFmtId="0" fontId="9" fillId="0" borderId="18" xfId="0" applyFont="1" applyBorder="1" applyAlignment="1">
      <alignment horizontal="center" shrinkToFit="1"/>
    </xf>
    <xf numFmtId="3" fontId="9" fillId="0" borderId="18" xfId="0" applyNumberFormat="1" applyFont="1" applyBorder="1" applyAlignment="1">
      <alignment horizontal="right" shrinkToFit="1"/>
    </xf>
    <xf numFmtId="3" fontId="9" fillId="0" borderId="19" xfId="0" applyNumberFormat="1" applyFont="1" applyBorder="1" applyAlignment="1">
      <alignment horizontal="right" shrinkToFit="1"/>
    </xf>
    <xf numFmtId="0" fontId="2" fillId="27" borderId="0" xfId="0" applyFont="1" applyFill="1" applyAlignment="1">
      <alignment horizontal="center" shrinkToFit="1"/>
    </xf>
    <xf numFmtId="0" fontId="2" fillId="28" borderId="0" xfId="0" applyFont="1" applyFill="1" applyAlignment="1">
      <alignment horizontal="center" shrinkToFit="1"/>
    </xf>
    <xf numFmtId="3" fontId="2" fillId="0" borderId="0" xfId="0" applyNumberFormat="1" applyFont="1" applyAlignment="1">
      <alignment horizontal="right" shrinkToFit="1"/>
    </xf>
    <xf numFmtId="3" fontId="2" fillId="0" borderId="0" xfId="0" applyNumberFormat="1" applyFont="1" applyAlignment="1">
      <alignment shrinkToFit="1"/>
    </xf>
    <xf numFmtId="0" fontId="9" fillId="0" borderId="0" xfId="0" applyFont="1" applyAlignment="1">
      <alignment shrinkToFit="1"/>
    </xf>
    <xf numFmtId="0" fontId="9" fillId="0" borderId="0" xfId="0" applyFont="1" applyAlignment="1">
      <alignment/>
    </xf>
    <xf numFmtId="0" fontId="3" fillId="0" borderId="20" xfId="0" applyFont="1" applyBorder="1" applyAlignment="1">
      <alignment horizontal="left" vertical="center" shrinkToFit="1"/>
    </xf>
    <xf numFmtId="0" fontId="3" fillId="0" borderId="10" xfId="0" applyFont="1" applyBorder="1" applyAlignment="1">
      <alignment horizontal="center" shrinkToFit="1"/>
    </xf>
    <xf numFmtId="3" fontId="3" fillId="0" borderId="10" xfId="0" applyNumberFormat="1" applyFont="1" applyBorder="1" applyAlignment="1">
      <alignment shrinkToFit="1"/>
    </xf>
    <xf numFmtId="3" fontId="3" fillId="0" borderId="21" xfId="0" applyNumberFormat="1" applyFont="1" applyBorder="1" applyAlignment="1">
      <alignment shrinkToFit="1"/>
    </xf>
    <xf numFmtId="0" fontId="2" fillId="0" borderId="20" xfId="0" applyFont="1" applyBorder="1" applyAlignment="1">
      <alignment horizontal="left" vertical="center" indent="1" shrinkToFit="1"/>
    </xf>
    <xf numFmtId="0" fontId="2" fillId="0" borderId="10" xfId="0" applyFont="1" applyBorder="1" applyAlignment="1">
      <alignment horizontal="center" shrinkToFit="1"/>
    </xf>
    <xf numFmtId="3" fontId="2" fillId="0" borderId="10" xfId="0" applyNumberFormat="1" applyFont="1" applyBorder="1" applyAlignment="1">
      <alignment shrinkToFit="1"/>
    </xf>
    <xf numFmtId="0" fontId="3" fillId="27" borderId="0" xfId="0" applyFont="1" applyFill="1" applyAlignment="1">
      <alignment horizontal="center" shrinkToFit="1"/>
    </xf>
    <xf numFmtId="0" fontId="3" fillId="28" borderId="0" xfId="0" applyFont="1" applyFill="1" applyAlignment="1">
      <alignment horizontal="center" shrinkToFit="1"/>
    </xf>
    <xf numFmtId="3" fontId="3" fillId="0" borderId="0" xfId="0" applyNumberFormat="1" applyFont="1" applyAlignment="1">
      <alignment horizontal="right" shrinkToFit="1"/>
    </xf>
    <xf numFmtId="3" fontId="3" fillId="0" borderId="0" xfId="0" applyNumberFormat="1" applyFont="1" applyAlignment="1">
      <alignment shrinkToFit="1"/>
    </xf>
    <xf numFmtId="3" fontId="2" fillId="0" borderId="21" xfId="0" applyNumberFormat="1" applyFont="1" applyBorder="1" applyAlignment="1">
      <alignment shrinkToFit="1"/>
    </xf>
    <xf numFmtId="0" fontId="9" fillId="0" borderId="20" xfId="0" applyFont="1" applyBorder="1" applyAlignment="1">
      <alignment horizontal="left" vertical="center" shrinkToFit="1"/>
    </xf>
    <xf numFmtId="0" fontId="9" fillId="0" borderId="10" xfId="0" applyFont="1" applyBorder="1" applyAlignment="1">
      <alignment horizontal="center" shrinkToFit="1"/>
    </xf>
    <xf numFmtId="3" fontId="9" fillId="0" borderId="10" xfId="0" applyNumberFormat="1" applyFont="1" applyBorder="1" applyAlignment="1">
      <alignment shrinkToFit="1"/>
    </xf>
    <xf numFmtId="3" fontId="9" fillId="0" borderId="0" xfId="0" applyNumberFormat="1" applyFont="1" applyAlignment="1">
      <alignment shrinkToFit="1"/>
    </xf>
    <xf numFmtId="3" fontId="2" fillId="25" borderId="10" xfId="0" applyNumberFormat="1" applyFont="1" applyFill="1" applyBorder="1" applyAlignment="1">
      <alignment shrinkToFit="1"/>
    </xf>
    <xf numFmtId="3" fontId="2" fillId="25" borderId="21" xfId="0" applyNumberFormat="1" applyFont="1" applyFill="1" applyBorder="1" applyAlignment="1">
      <alignment shrinkToFit="1"/>
    </xf>
    <xf numFmtId="0" fontId="10" fillId="0" borderId="0" xfId="0" applyFont="1" applyAlignment="1">
      <alignment shrinkToFit="1"/>
    </xf>
    <xf numFmtId="3" fontId="10" fillId="0" borderId="0" xfId="0" applyNumberFormat="1" applyFont="1" applyAlignment="1">
      <alignment shrinkToFit="1"/>
    </xf>
    <xf numFmtId="0" fontId="10" fillId="0" borderId="0" xfId="0" applyFont="1" applyAlignment="1">
      <alignment/>
    </xf>
    <xf numFmtId="0" fontId="2" fillId="0" borderId="17" xfId="0" applyFont="1" applyBorder="1" applyAlignment="1">
      <alignment horizontal="left" vertical="center" indent="1" shrinkToFit="1"/>
    </xf>
    <xf numFmtId="0" fontId="2" fillId="0" borderId="18" xfId="0" applyFont="1" applyBorder="1" applyAlignment="1">
      <alignment horizontal="center" shrinkToFit="1"/>
    </xf>
    <xf numFmtId="3" fontId="2" fillId="0" borderId="18" xfId="0" applyNumberFormat="1" applyFont="1" applyBorder="1" applyAlignment="1">
      <alignment shrinkToFit="1"/>
    </xf>
    <xf numFmtId="3" fontId="2" fillId="0" borderId="19" xfId="0" applyNumberFormat="1" applyFont="1" applyBorder="1" applyAlignment="1">
      <alignment shrinkToFit="1"/>
    </xf>
    <xf numFmtId="0" fontId="2" fillId="0" borderId="20" xfId="0" applyFont="1" applyBorder="1" applyAlignment="1">
      <alignment horizontal="left" vertical="center" indent="2" shrinkToFit="1"/>
    </xf>
    <xf numFmtId="0" fontId="3" fillId="0" borderId="20" xfId="0" applyFont="1" applyBorder="1" applyAlignment="1">
      <alignment vertical="center" shrinkToFit="1"/>
    </xf>
    <xf numFmtId="0" fontId="2" fillId="0" borderId="22" xfId="0" applyFont="1" applyBorder="1" applyAlignment="1">
      <alignment horizontal="center" shrinkToFit="1"/>
    </xf>
    <xf numFmtId="3" fontId="2" fillId="0" borderId="22" xfId="0" applyNumberFormat="1" applyFont="1" applyBorder="1" applyAlignment="1">
      <alignment shrinkToFit="1"/>
    </xf>
    <xf numFmtId="3" fontId="2" fillId="0" borderId="23" xfId="0" applyNumberFormat="1" applyFont="1" applyBorder="1" applyAlignment="1">
      <alignment shrinkToFit="1"/>
    </xf>
    <xf numFmtId="0" fontId="2" fillId="0" borderId="24" xfId="0" applyFont="1" applyBorder="1" applyAlignment="1">
      <alignment horizontal="left" vertical="center" indent="1" shrinkToFit="1"/>
    </xf>
    <xf numFmtId="0" fontId="3" fillId="0" borderId="12" xfId="0" applyFont="1" applyBorder="1" applyAlignment="1">
      <alignment horizontal="left" vertical="center" indent="1" shrinkToFit="1"/>
    </xf>
    <xf numFmtId="0" fontId="3" fillId="0" borderId="12" xfId="0" applyFont="1" applyBorder="1" applyAlignment="1">
      <alignment horizontal="center" shrinkToFit="1"/>
    </xf>
    <xf numFmtId="3" fontId="3" fillId="0" borderId="12" xfId="0" applyNumberFormat="1" applyFont="1" applyBorder="1" applyAlignment="1">
      <alignment shrinkToFit="1"/>
    </xf>
    <xf numFmtId="0" fontId="3" fillId="0" borderId="12" xfId="0" applyFont="1" applyBorder="1" applyAlignment="1">
      <alignment horizontal="center"/>
    </xf>
    <xf numFmtId="0" fontId="3" fillId="0" borderId="25" xfId="0" applyFont="1" applyBorder="1" applyAlignment="1">
      <alignment horizontal="center"/>
    </xf>
    <xf numFmtId="3" fontId="9" fillId="0" borderId="18" xfId="0" applyNumberFormat="1" applyFont="1" applyBorder="1" applyAlignment="1">
      <alignment shrinkToFit="1"/>
    </xf>
    <xf numFmtId="3" fontId="9" fillId="0" borderId="19" xfId="0" applyNumberFormat="1" applyFont="1" applyBorder="1" applyAlignment="1">
      <alignment shrinkToFit="1"/>
    </xf>
    <xf numFmtId="2" fontId="2" fillId="0" borderId="0" xfId="0" applyNumberFormat="1" applyFont="1" applyAlignment="1">
      <alignment shrinkToFit="1"/>
    </xf>
    <xf numFmtId="3" fontId="2" fillId="24" borderId="10" xfId="0" applyNumberFormat="1" applyFont="1" applyFill="1" applyBorder="1" applyAlignment="1">
      <alignment shrinkToFit="1"/>
    </xf>
    <xf numFmtId="3" fontId="2" fillId="25" borderId="22" xfId="0" applyNumberFormat="1" applyFont="1" applyFill="1" applyBorder="1" applyAlignment="1">
      <alignment shrinkToFit="1"/>
    </xf>
    <xf numFmtId="3" fontId="9" fillId="0" borderId="21" xfId="0" applyNumberFormat="1" applyFont="1" applyBorder="1" applyAlignment="1">
      <alignment shrinkToFit="1"/>
    </xf>
    <xf numFmtId="0" fontId="2" fillId="0" borderId="20" xfId="0" applyFont="1" applyBorder="1" applyAlignment="1" quotePrefix="1">
      <alignment horizontal="left" vertical="center" indent="1" shrinkToFit="1"/>
    </xf>
    <xf numFmtId="3" fontId="4" fillId="0" borderId="0" xfId="0" applyNumberFormat="1" applyFont="1" applyAlignment="1">
      <alignment shrinkToFit="1"/>
    </xf>
    <xf numFmtId="0" fontId="3" fillId="0" borderId="13" xfId="0" applyFont="1" applyBorder="1" applyAlignment="1">
      <alignment horizontal="left" vertical="center" indent="1" shrinkToFit="1"/>
    </xf>
    <xf numFmtId="0" fontId="3" fillId="0" borderId="13" xfId="0" applyFont="1" applyBorder="1" applyAlignment="1">
      <alignment horizontal="center" shrinkToFit="1"/>
    </xf>
    <xf numFmtId="3" fontId="3" fillId="0" borderId="13" xfId="0" applyNumberFormat="1" applyFont="1" applyBorder="1" applyAlignment="1">
      <alignment shrinkToFit="1"/>
    </xf>
    <xf numFmtId="3" fontId="3" fillId="0" borderId="26" xfId="0" applyNumberFormat="1" applyFont="1" applyBorder="1" applyAlignment="1">
      <alignment shrinkToFit="1"/>
    </xf>
    <xf numFmtId="3" fontId="3" fillId="0" borderId="0" xfId="0" applyNumberFormat="1" applyFont="1" applyAlignment="1">
      <alignment/>
    </xf>
    <xf numFmtId="0" fontId="2" fillId="0" borderId="0" xfId="0" applyFont="1" applyAlignment="1">
      <alignment horizont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shrinkToFit="1"/>
    </xf>
    <xf numFmtId="0" fontId="3" fillId="0" borderId="29" xfId="0" applyFont="1" applyBorder="1" applyAlignment="1">
      <alignment horizontal="center" vertical="center"/>
    </xf>
    <xf numFmtId="0" fontId="2" fillId="0" borderId="30" xfId="0" applyFont="1" applyBorder="1" applyAlignment="1">
      <alignment horizontal="center" shrinkToFit="1"/>
    </xf>
    <xf numFmtId="0" fontId="2" fillId="0" borderId="31" xfId="0" applyFont="1" applyBorder="1" applyAlignment="1">
      <alignment horizontal="left" shrinkToFit="1"/>
    </xf>
    <xf numFmtId="3" fontId="2" fillId="24" borderId="21" xfId="0" applyNumberFormat="1" applyFont="1" applyFill="1" applyBorder="1" applyAlignment="1">
      <alignment shrinkToFit="1"/>
    </xf>
    <xf numFmtId="4" fontId="2" fillId="0" borderId="21" xfId="0" applyNumberFormat="1" applyFont="1" applyBorder="1" applyAlignment="1">
      <alignment shrinkToFit="1"/>
    </xf>
    <xf numFmtId="0" fontId="2" fillId="0" borderId="32" xfId="0" applyFont="1" applyBorder="1" applyAlignment="1">
      <alignment horizontal="left" shrinkToFit="1"/>
    </xf>
    <xf numFmtId="3" fontId="2" fillId="0" borderId="32" xfId="0" applyNumberFormat="1" applyFont="1" applyBorder="1" applyAlignment="1">
      <alignment shrinkToFit="1"/>
    </xf>
    <xf numFmtId="3" fontId="2" fillId="0" borderId="33" xfId="0" applyNumberFormat="1" applyFont="1" applyBorder="1" applyAlignment="1">
      <alignment shrinkToFit="1"/>
    </xf>
    <xf numFmtId="0" fontId="11" fillId="0" borderId="0" xfId="0" applyFont="1" applyAlignment="1">
      <alignment horizontal="left" indent="4"/>
    </xf>
    <xf numFmtId="0" fontId="12" fillId="0" borderId="0" xfId="0" applyFont="1" applyAlignment="1">
      <alignment/>
    </xf>
    <xf numFmtId="0" fontId="12" fillId="0" borderId="0" xfId="0" applyFont="1" applyAlignment="1">
      <alignment horizontal="left" indent="5"/>
    </xf>
    <xf numFmtId="0" fontId="12" fillId="0" borderId="0" xfId="0" applyFont="1" applyAlignment="1">
      <alignment shrinkToFit="1"/>
    </xf>
    <xf numFmtId="3" fontId="2" fillId="0" borderId="0" xfId="0" applyNumberFormat="1" applyFont="1" applyAlignment="1">
      <alignment/>
    </xf>
    <xf numFmtId="3" fontId="3" fillId="0" borderId="0" xfId="0" applyNumberFormat="1" applyFont="1" applyAlignment="1">
      <alignment horizontal="left" indent="5"/>
    </xf>
    <xf numFmtId="165" fontId="2" fillId="0" borderId="0" xfId="0" applyNumberFormat="1" applyFont="1" applyAlignment="1">
      <alignment/>
    </xf>
    <xf numFmtId="4" fontId="2" fillId="0" borderId="0" xfId="0" applyNumberFormat="1" applyFont="1" applyAlignment="1">
      <alignment shrinkToFit="1"/>
    </xf>
    <xf numFmtId="0" fontId="2" fillId="25" borderId="0" xfId="0" applyFont="1" applyFill="1" applyAlignment="1">
      <alignment horizontal="center" shrinkToFit="1"/>
    </xf>
    <xf numFmtId="3" fontId="2" fillId="25" borderId="0" xfId="0" applyNumberFormat="1" applyFont="1" applyFill="1" applyAlignment="1">
      <alignment horizontal="right" shrinkToFit="1"/>
    </xf>
    <xf numFmtId="3" fontId="2" fillId="25" borderId="0" xfId="0" applyNumberFormat="1" applyFont="1" applyFill="1" applyAlignment="1">
      <alignment shrinkToFit="1"/>
    </xf>
    <xf numFmtId="0" fontId="2" fillId="25" borderId="0" xfId="0" applyFont="1" applyFill="1" applyAlignment="1">
      <alignment shrinkToFit="1"/>
    </xf>
    <xf numFmtId="0" fontId="2" fillId="25" borderId="0" xfId="0" applyFont="1" applyFill="1" applyAlignment="1">
      <alignment horizontal="center"/>
    </xf>
    <xf numFmtId="49" fontId="14" fillId="25" borderId="0" xfId="0" applyNumberFormat="1" applyFont="1" applyFill="1" applyAlignment="1">
      <alignment horizontal="center"/>
    </xf>
    <xf numFmtId="3" fontId="14" fillId="25" borderId="0" xfId="0" applyNumberFormat="1" applyFont="1" applyFill="1" applyAlignment="1">
      <alignment/>
    </xf>
    <xf numFmtId="0" fontId="14" fillId="25" borderId="0" xfId="0" applyFont="1" applyFill="1" applyAlignment="1">
      <alignment/>
    </xf>
    <xf numFmtId="0" fontId="6" fillId="25" borderId="0" xfId="0" applyFont="1" applyFill="1" applyAlignment="1">
      <alignment horizontal="left" indent="2"/>
    </xf>
    <xf numFmtId="0" fontId="6" fillId="25" borderId="0" xfId="0" applyFont="1" applyFill="1" applyAlignment="1">
      <alignment horizontal="center"/>
    </xf>
    <xf numFmtId="3" fontId="6" fillId="25" borderId="12" xfId="0" applyNumberFormat="1" applyFont="1" applyFill="1" applyBorder="1" applyAlignment="1">
      <alignment horizontal="center"/>
    </xf>
    <xf numFmtId="3" fontId="6" fillId="25" borderId="0" xfId="0" applyNumberFormat="1" applyFont="1" applyFill="1" applyBorder="1" applyAlignment="1">
      <alignment horizontal="center"/>
    </xf>
    <xf numFmtId="3" fontId="15" fillId="25" borderId="0" xfId="0" applyNumberFormat="1" applyFont="1" applyFill="1" applyBorder="1" applyAlignment="1">
      <alignment horizontal="center" shrinkToFit="1"/>
    </xf>
    <xf numFmtId="3" fontId="12" fillId="25" borderId="0" xfId="0" applyNumberFormat="1" applyFont="1" applyFill="1" applyAlignment="1">
      <alignment horizontal="left"/>
    </xf>
    <xf numFmtId="3" fontId="12" fillId="25" borderId="0" xfId="0" applyNumberFormat="1" applyFont="1" applyFill="1" applyAlignment="1">
      <alignment horizontal="center"/>
    </xf>
    <xf numFmtId="0" fontId="16" fillId="25" borderId="0" xfId="0" applyFont="1" applyFill="1" applyAlignment="1">
      <alignment/>
    </xf>
    <xf numFmtId="0" fontId="14" fillId="25" borderId="0" xfId="0" applyFont="1" applyFill="1" applyAlignment="1">
      <alignment horizontal="center"/>
    </xf>
    <xf numFmtId="3" fontId="17" fillId="25" borderId="0" xfId="0" applyNumberFormat="1" applyFont="1" applyFill="1" applyAlignment="1">
      <alignment horizontal="right"/>
    </xf>
    <xf numFmtId="49" fontId="3" fillId="25" borderId="12" xfId="0" applyNumberFormat="1" applyFont="1" applyFill="1" applyBorder="1" applyAlignment="1">
      <alignment horizontal="center" vertical="center" shrinkToFit="1"/>
    </xf>
    <xf numFmtId="3" fontId="6" fillId="25" borderId="12" xfId="0" applyNumberFormat="1" applyFont="1" applyFill="1" applyBorder="1" applyAlignment="1">
      <alignment horizontal="center" wrapText="1" shrinkToFit="1"/>
    </xf>
    <xf numFmtId="0" fontId="6" fillId="25" borderId="12" xfId="0" applyFont="1" applyFill="1" applyBorder="1" applyAlignment="1">
      <alignment horizontal="center" vertical="center" wrapText="1" shrinkToFit="1"/>
    </xf>
    <xf numFmtId="3" fontId="6" fillId="25" borderId="12" xfId="0" applyNumberFormat="1" applyFont="1" applyFill="1" applyBorder="1" applyAlignment="1">
      <alignment horizontal="center" vertical="center" shrinkToFit="1"/>
    </xf>
    <xf numFmtId="49" fontId="3" fillId="25" borderId="12" xfId="0" applyNumberFormat="1" applyFont="1" applyFill="1" applyBorder="1" applyAlignment="1">
      <alignment horizontal="center"/>
    </xf>
    <xf numFmtId="0" fontId="6" fillId="25" borderId="12" xfId="0" applyFont="1" applyFill="1" applyBorder="1" applyAlignment="1">
      <alignment horizontal="center"/>
    </xf>
    <xf numFmtId="3" fontId="6" fillId="25" borderId="12" xfId="0" applyNumberFormat="1" applyFont="1" applyFill="1" applyBorder="1" applyAlignment="1">
      <alignment horizontal="center" shrinkToFit="1"/>
    </xf>
    <xf numFmtId="49" fontId="2" fillId="25" borderId="34" xfId="0" applyNumberFormat="1" applyFont="1" applyFill="1" applyBorder="1" applyAlignment="1">
      <alignment horizontal="center" shrinkToFit="1"/>
    </xf>
    <xf numFmtId="3" fontId="2" fillId="25" borderId="34" xfId="0" applyNumberFormat="1" applyFont="1" applyFill="1" applyBorder="1" applyAlignment="1">
      <alignment horizontal="center" shrinkToFit="1"/>
    </xf>
    <xf numFmtId="3" fontId="2" fillId="25" borderId="34" xfId="58" applyNumberFormat="1" applyFont="1" applyFill="1" applyBorder="1" applyAlignment="1">
      <alignment horizontal="right"/>
      <protection/>
    </xf>
    <xf numFmtId="49" fontId="2" fillId="25" borderId="10" xfId="0" applyNumberFormat="1" applyFont="1" applyFill="1" applyBorder="1" applyAlignment="1">
      <alignment horizontal="center" shrinkToFit="1"/>
    </xf>
    <xf numFmtId="3" fontId="2" fillId="25" borderId="10" xfId="0" applyNumberFormat="1" applyFont="1" applyFill="1" applyBorder="1" applyAlignment="1">
      <alignment horizontal="center" shrinkToFit="1"/>
    </xf>
    <xf numFmtId="3" fontId="2" fillId="25" borderId="10" xfId="58" applyNumberFormat="1" applyFont="1" applyFill="1" applyBorder="1" applyAlignment="1">
      <alignment horizontal="right"/>
      <protection/>
    </xf>
    <xf numFmtId="3" fontId="2" fillId="25" borderId="10" xfId="58" applyNumberFormat="1" applyFont="1" applyFill="1" applyBorder="1" applyAlignment="1">
      <alignment horizontal="right" shrinkToFit="1"/>
      <protection/>
    </xf>
    <xf numFmtId="49" fontId="2" fillId="25" borderId="35" xfId="0" applyNumberFormat="1" applyFont="1" applyFill="1" applyBorder="1" applyAlignment="1">
      <alignment horizontal="center" shrinkToFit="1"/>
    </xf>
    <xf numFmtId="3" fontId="2" fillId="25" borderId="35" xfId="0" applyNumberFormat="1" applyFont="1" applyFill="1" applyBorder="1" applyAlignment="1">
      <alignment horizontal="center" shrinkToFit="1"/>
    </xf>
    <xf numFmtId="3" fontId="2" fillId="25" borderId="35" xfId="0" applyNumberFormat="1" applyFont="1" applyFill="1" applyBorder="1" applyAlignment="1">
      <alignment shrinkToFit="1"/>
    </xf>
    <xf numFmtId="0" fontId="12" fillId="25" borderId="0" xfId="0" applyFont="1" applyFill="1" applyAlignment="1">
      <alignment horizontal="left" indent="8"/>
    </xf>
    <xf numFmtId="0" fontId="12" fillId="25" borderId="0" xfId="0" applyFont="1" applyFill="1" applyAlignment="1">
      <alignment horizontal="left" indent="1"/>
    </xf>
    <xf numFmtId="3" fontId="2" fillId="25" borderId="0" xfId="0" applyNumberFormat="1" applyFont="1" applyFill="1" applyAlignment="1">
      <alignment/>
    </xf>
    <xf numFmtId="0" fontId="3" fillId="25" borderId="0" xfId="0" applyFont="1" applyFill="1" applyAlignment="1">
      <alignment/>
    </xf>
    <xf numFmtId="0" fontId="6" fillId="25" borderId="12" xfId="0" applyFont="1" applyFill="1" applyBorder="1" applyAlignment="1">
      <alignment horizontal="center" vertical="center"/>
    </xf>
    <xf numFmtId="0" fontId="2" fillId="25" borderId="34" xfId="0" applyFont="1" applyFill="1" applyBorder="1" applyAlignment="1">
      <alignment horizontal="left" shrinkToFit="1"/>
    </xf>
    <xf numFmtId="0" fontId="2" fillId="25" borderId="10" xfId="0" applyFont="1" applyFill="1" applyBorder="1" applyAlignment="1">
      <alignment horizontal="left" shrinkToFit="1"/>
    </xf>
    <xf numFmtId="0" fontId="2" fillId="25" borderId="35" xfId="0" applyFont="1" applyFill="1" applyBorder="1" applyAlignment="1">
      <alignment horizontal="left" shrinkToFit="1"/>
    </xf>
    <xf numFmtId="0" fontId="12" fillId="25" borderId="0" xfId="0" applyFont="1" applyFill="1" applyAlignment="1">
      <alignment horizontal="left"/>
    </xf>
    <xf numFmtId="0" fontId="18" fillId="25" borderId="0" xfId="0" applyFont="1" applyFill="1" applyAlignment="1">
      <alignment horizontal="center"/>
    </xf>
    <xf numFmtId="0" fontId="51" fillId="25" borderId="0" xfId="0" applyFont="1" applyFill="1" applyAlignment="1">
      <alignment/>
    </xf>
    <xf numFmtId="0" fontId="17" fillId="25" borderId="12" xfId="0" applyFont="1" applyFill="1" applyBorder="1" applyAlignment="1">
      <alignment horizontal="center"/>
    </xf>
    <xf numFmtId="0" fontId="3" fillId="25" borderId="12" xfId="0" applyFont="1" applyFill="1" applyBorder="1" applyAlignment="1">
      <alignment horizontal="center" vertical="center" wrapText="1"/>
    </xf>
    <xf numFmtId="0" fontId="3" fillId="25" borderId="34" xfId="0" applyFont="1" applyFill="1" applyBorder="1" applyAlignment="1">
      <alignment shrinkToFit="1"/>
    </xf>
    <xf numFmtId="0" fontId="6" fillId="25" borderId="34" xfId="0" applyFont="1" applyFill="1" applyBorder="1" applyAlignment="1">
      <alignment horizontal="center" shrinkToFit="1"/>
    </xf>
    <xf numFmtId="3" fontId="6" fillId="25" borderId="34" xfId="0" applyNumberFormat="1" applyFont="1" applyFill="1" applyBorder="1" applyAlignment="1">
      <alignment horizontal="right" shrinkToFit="1"/>
    </xf>
    <xf numFmtId="3" fontId="51" fillId="25" borderId="0" xfId="0" applyNumberFormat="1" applyFont="1" applyFill="1" applyAlignment="1">
      <alignment/>
    </xf>
    <xf numFmtId="0" fontId="2" fillId="25" borderId="10" xfId="0" applyFont="1" applyFill="1" applyBorder="1" applyAlignment="1">
      <alignment shrinkToFit="1"/>
    </xf>
    <xf numFmtId="0" fontId="14" fillId="25" borderId="10" xfId="0" applyFont="1" applyFill="1" applyBorder="1" applyAlignment="1">
      <alignment horizontal="center" shrinkToFit="1"/>
    </xf>
    <xf numFmtId="37" fontId="14" fillId="25" borderId="10" xfId="0" applyNumberFormat="1" applyFont="1" applyFill="1" applyBorder="1" applyAlignment="1">
      <alignment shrinkToFit="1"/>
    </xf>
    <xf numFmtId="3" fontId="14" fillId="25" borderId="10" xfId="0" applyNumberFormat="1" applyFont="1" applyFill="1" applyBorder="1" applyAlignment="1">
      <alignment shrinkToFit="1"/>
    </xf>
    <xf numFmtId="3" fontId="14" fillId="25" borderId="10" xfId="0" applyNumberFormat="1" applyFont="1" applyFill="1" applyBorder="1" applyAlignment="1">
      <alignment horizontal="right" shrinkToFit="1"/>
    </xf>
    <xf numFmtId="3" fontId="19" fillId="25" borderId="10" xfId="0" applyNumberFormat="1" applyFont="1" applyFill="1" applyBorder="1" applyAlignment="1">
      <alignment horizontal="right" shrinkToFit="1"/>
    </xf>
    <xf numFmtId="3" fontId="19" fillId="25" borderId="10" xfId="0" applyNumberFormat="1" applyFont="1" applyFill="1" applyBorder="1" applyAlignment="1">
      <alignment shrinkToFit="1"/>
    </xf>
    <xf numFmtId="0" fontId="14" fillId="25" borderId="10" xfId="0" applyFont="1" applyFill="1" applyBorder="1" applyAlignment="1">
      <alignment shrinkToFit="1"/>
    </xf>
    <xf numFmtId="0" fontId="3" fillId="25" borderId="10" xfId="0" applyFont="1" applyFill="1" applyBorder="1" applyAlignment="1">
      <alignment shrinkToFit="1"/>
    </xf>
    <xf numFmtId="0" fontId="6" fillId="25" borderId="10" xfId="0" applyFont="1" applyFill="1" applyBorder="1" applyAlignment="1">
      <alignment horizontal="center" shrinkToFit="1"/>
    </xf>
    <xf numFmtId="3" fontId="6" fillId="25" borderId="10" xfId="0" applyNumberFormat="1" applyFont="1" applyFill="1" applyBorder="1" applyAlignment="1">
      <alignment horizontal="right" shrinkToFit="1"/>
    </xf>
    <xf numFmtId="0" fontId="14" fillId="25" borderId="35" xfId="0" applyFont="1" applyFill="1" applyBorder="1" applyAlignment="1">
      <alignment horizontal="center" shrinkToFit="1"/>
    </xf>
    <xf numFmtId="3" fontId="14" fillId="25" borderId="35" xfId="0" applyNumberFormat="1" applyFont="1" applyFill="1" applyBorder="1" applyAlignment="1">
      <alignment horizontal="right" shrinkToFit="1"/>
    </xf>
    <xf numFmtId="3" fontId="14" fillId="25" borderId="35" xfId="0" applyNumberFormat="1" applyFont="1" applyFill="1" applyBorder="1" applyAlignment="1">
      <alignment shrinkToFit="1"/>
    </xf>
    <xf numFmtId="0" fontId="3" fillId="25" borderId="12" xfId="0" applyFont="1" applyFill="1" applyBorder="1" applyAlignment="1">
      <alignment horizontal="center" shrinkToFit="1"/>
    </xf>
    <xf numFmtId="0" fontId="6" fillId="25" borderId="12" xfId="0" applyFont="1" applyFill="1" applyBorder="1" applyAlignment="1">
      <alignment horizontal="center" shrinkToFit="1"/>
    </xf>
    <xf numFmtId="3" fontId="6" fillId="25" borderId="12" xfId="0" applyNumberFormat="1" applyFont="1" applyFill="1" applyBorder="1" applyAlignment="1">
      <alignment horizontal="right" shrinkToFit="1"/>
    </xf>
    <xf numFmtId="0" fontId="16" fillId="25" borderId="0" xfId="0" applyFont="1" applyFill="1" applyAlignment="1">
      <alignment horizontal="center"/>
    </xf>
    <xf numFmtId="3" fontId="11" fillId="25" borderId="0" xfId="0" applyNumberFormat="1" applyFont="1" applyFill="1" applyAlignment="1">
      <alignment horizontal="left" indent="9"/>
    </xf>
    <xf numFmtId="3" fontId="16" fillId="25" borderId="0" xfId="0" applyNumberFormat="1" applyFont="1" applyFill="1" applyAlignment="1">
      <alignment horizontal="left" indent="4"/>
    </xf>
    <xf numFmtId="0" fontId="11" fillId="25" borderId="0" xfId="0" applyFont="1" applyFill="1" applyAlignment="1">
      <alignment horizontal="left" indent="2"/>
    </xf>
    <xf numFmtId="0" fontId="11" fillId="25" borderId="0" xfId="0" applyFont="1" applyFill="1" applyAlignment="1">
      <alignment horizontal="center"/>
    </xf>
    <xf numFmtId="0" fontId="12" fillId="25" borderId="0" xfId="0" applyFont="1" applyFill="1" applyAlignment="1">
      <alignment/>
    </xf>
    <xf numFmtId="0" fontId="12" fillId="25" borderId="0" xfId="0" applyFont="1" applyFill="1" applyAlignment="1">
      <alignment horizontal="left" indent="6"/>
    </xf>
    <xf numFmtId="0" fontId="12" fillId="25" borderId="0" xfId="0" applyFont="1" applyFill="1" applyAlignment="1">
      <alignment horizontal="center"/>
    </xf>
    <xf numFmtId="0" fontId="51" fillId="25" borderId="0" xfId="0" applyFont="1" applyFill="1" applyAlignment="1" quotePrefix="1">
      <alignment/>
    </xf>
    <xf numFmtId="0" fontId="3" fillId="25" borderId="0" xfId="0" applyFont="1" applyFill="1" applyAlignment="1">
      <alignment horizontal="left" indent="1"/>
    </xf>
    <xf numFmtId="0" fontId="3" fillId="25" borderId="0" xfId="0" applyFont="1" applyFill="1" applyAlignment="1">
      <alignment horizontal="left"/>
    </xf>
    <xf numFmtId="0" fontId="3" fillId="25" borderId="0" xfId="0" applyFont="1" applyFill="1" applyAlignment="1">
      <alignment horizontal="left" indent="7"/>
    </xf>
    <xf numFmtId="0" fontId="2" fillId="25" borderId="10" xfId="0" applyFont="1" applyFill="1" applyBorder="1" applyAlignment="1" quotePrefix="1">
      <alignment shrinkToFit="1"/>
    </xf>
    <xf numFmtId="0" fontId="2" fillId="25" borderId="35" xfId="0" applyFont="1" applyFill="1" applyBorder="1" applyAlignment="1" quotePrefix="1">
      <alignment shrinkToFit="1"/>
    </xf>
    <xf numFmtId="0" fontId="51" fillId="24" borderId="0" xfId="0" applyFont="1" applyFill="1" applyAlignment="1">
      <alignment/>
    </xf>
    <xf numFmtId="0" fontId="3" fillId="24" borderId="0" xfId="0" applyFont="1" applyFill="1" applyAlignment="1">
      <alignment/>
    </xf>
    <xf numFmtId="0" fontId="3" fillId="24" borderId="36" xfId="60" applyFont="1" applyFill="1" applyBorder="1">
      <alignment/>
      <protection/>
    </xf>
    <xf numFmtId="0" fontId="4" fillId="24" borderId="37" xfId="61" applyFont="1" applyFill="1" applyBorder="1" applyAlignment="1">
      <alignment horizontal="center"/>
      <protection/>
    </xf>
    <xf numFmtId="0" fontId="4" fillId="24" borderId="38" xfId="61" applyFont="1" applyFill="1" applyBorder="1" applyAlignment="1">
      <alignment horizontal="center"/>
      <protection/>
    </xf>
    <xf numFmtId="0" fontId="4" fillId="24" borderId="39" xfId="61" applyFont="1" applyFill="1" applyBorder="1" applyAlignment="1">
      <alignment horizontal="center"/>
      <protection/>
    </xf>
    <xf numFmtId="0" fontId="4" fillId="24" borderId="40" xfId="61" applyFont="1" applyFill="1" applyBorder="1" applyAlignment="1">
      <alignment horizontal="center"/>
      <protection/>
    </xf>
    <xf numFmtId="0" fontId="4" fillId="24" borderId="41" xfId="61" applyFont="1" applyFill="1" applyBorder="1" applyAlignment="1">
      <alignment horizontal="center"/>
      <protection/>
    </xf>
    <xf numFmtId="0" fontId="4" fillId="24" borderId="42" xfId="57" applyFont="1" applyFill="1" applyBorder="1" quotePrefix="1">
      <alignment/>
      <protection/>
    </xf>
    <xf numFmtId="0" fontId="4" fillId="24" borderId="43" xfId="57" applyFont="1" applyFill="1" applyBorder="1" quotePrefix="1">
      <alignment/>
      <protection/>
    </xf>
    <xf numFmtId="166" fontId="4" fillId="24" borderId="43" xfId="44" applyNumberFormat="1" applyFont="1" applyFill="1" applyBorder="1" applyAlignment="1">
      <alignment/>
    </xf>
    <xf numFmtId="166" fontId="4" fillId="24" borderId="44" xfId="44" applyNumberFormat="1" applyFont="1" applyFill="1" applyBorder="1" applyAlignment="1">
      <alignment/>
    </xf>
    <xf numFmtId="0" fontId="4" fillId="24" borderId="45" xfId="57" applyFont="1" applyFill="1" applyBorder="1" quotePrefix="1">
      <alignment/>
      <protection/>
    </xf>
    <xf numFmtId="0" fontId="4" fillId="24" borderId="46" xfId="57" applyFont="1" applyFill="1" applyBorder="1" quotePrefix="1">
      <alignment/>
      <protection/>
    </xf>
    <xf numFmtId="166" fontId="4" fillId="24" borderId="46" xfId="44" applyNumberFormat="1" applyFont="1" applyFill="1" applyBorder="1" applyAlignment="1">
      <alignment/>
    </xf>
    <xf numFmtId="166" fontId="4" fillId="24" borderId="47" xfId="44" applyNumberFormat="1" applyFont="1" applyFill="1" applyBorder="1" applyAlignment="1">
      <alignment/>
    </xf>
    <xf numFmtId="3" fontId="3" fillId="25" borderId="0" xfId="0" applyNumberFormat="1" applyFont="1" applyFill="1" applyAlignment="1">
      <alignment shrinkToFit="1"/>
    </xf>
    <xf numFmtId="0" fontId="21" fillId="25" borderId="0" xfId="0" applyFont="1" applyFill="1" applyAlignment="1">
      <alignment horizontal="left"/>
    </xf>
    <xf numFmtId="0" fontId="21" fillId="25" borderId="0" xfId="0" applyFont="1" applyFill="1" applyAlignment="1">
      <alignment/>
    </xf>
    <xf numFmtId="14" fontId="21" fillId="25" borderId="0" xfId="0" applyNumberFormat="1" applyFont="1" applyFill="1" applyAlignment="1">
      <alignment horizontal="center" shrinkToFit="1"/>
    </xf>
    <xf numFmtId="3" fontId="21" fillId="25" borderId="0" xfId="0" applyNumberFormat="1" applyFont="1" applyFill="1" applyAlignment="1">
      <alignment horizontal="center" shrinkToFit="1"/>
    </xf>
    <xf numFmtId="0" fontId="21" fillId="0" borderId="0" xfId="0" applyFont="1" applyAlignment="1">
      <alignment/>
    </xf>
    <xf numFmtId="0" fontId="3" fillId="25" borderId="0" xfId="0" applyFont="1" applyFill="1" applyAlignment="1">
      <alignment horizontal="left" indent="14"/>
    </xf>
    <xf numFmtId="0" fontId="4" fillId="25" borderId="0" xfId="0" applyFont="1" applyFill="1" applyAlignment="1">
      <alignment horizontal="center"/>
    </xf>
    <xf numFmtId="14" fontId="4" fillId="25" borderId="0" xfId="0" applyNumberFormat="1" applyFont="1" applyFill="1" applyAlignment="1">
      <alignment horizontal="center" shrinkToFit="1"/>
    </xf>
    <xf numFmtId="0" fontId="2" fillId="25" borderId="0" xfId="0" applyFont="1" applyFill="1" applyAlignment="1">
      <alignment horizontal="left"/>
    </xf>
    <xf numFmtId="0" fontId="4" fillId="25" borderId="0" xfId="0" applyFont="1" applyFill="1" applyAlignment="1">
      <alignment/>
    </xf>
    <xf numFmtId="0" fontId="2" fillId="25" borderId="0" xfId="0" applyFont="1" applyFill="1" applyAlignment="1" quotePrefix="1">
      <alignment horizontal="left" indent="1"/>
    </xf>
    <xf numFmtId="3" fontId="2" fillId="25" borderId="0" xfId="0" applyNumberFormat="1" applyFont="1" applyFill="1" applyAlignment="1">
      <alignment horizontal="center" shrinkToFit="1"/>
    </xf>
    <xf numFmtId="0" fontId="2" fillId="25" borderId="0" xfId="0" applyFont="1" applyFill="1" applyAlignment="1" quotePrefix="1">
      <alignment horizontal="left"/>
    </xf>
    <xf numFmtId="0" fontId="2" fillId="25" borderId="0" xfId="0" applyFont="1" applyFill="1" applyAlignment="1">
      <alignment horizontal="left" indent="1"/>
    </xf>
    <xf numFmtId="14" fontId="2" fillId="25" borderId="0" xfId="0" applyNumberFormat="1" applyFont="1" applyFill="1" applyAlignment="1">
      <alignment horizontal="center" shrinkToFit="1"/>
    </xf>
    <xf numFmtId="0" fontId="3" fillId="25" borderId="0" xfId="0" applyFont="1" applyFill="1" applyAlignment="1">
      <alignment horizontal="left" indent="13"/>
    </xf>
    <xf numFmtId="14" fontId="3" fillId="25" borderId="0" xfId="0" applyNumberFormat="1" applyFont="1" applyFill="1" applyAlignment="1">
      <alignment horizontal="center" shrinkToFit="1"/>
    </xf>
    <xf numFmtId="3" fontId="3" fillId="25" borderId="0" xfId="0" applyNumberFormat="1" applyFont="1" applyFill="1" applyAlignment="1">
      <alignment horizontal="center" shrinkToFit="1"/>
    </xf>
    <xf numFmtId="0" fontId="2" fillId="25" borderId="0" xfId="0" applyFont="1" applyFill="1" applyAlignment="1">
      <alignment/>
    </xf>
    <xf numFmtId="0" fontId="2" fillId="25" borderId="0" xfId="0" applyFont="1" applyFill="1" applyAlignment="1" quotePrefix="1">
      <alignment/>
    </xf>
    <xf numFmtId="0" fontId="22" fillId="25" borderId="0" xfId="0" applyFont="1" applyFill="1" applyAlignment="1">
      <alignment horizontal="left"/>
    </xf>
    <xf numFmtId="0" fontId="2" fillId="25" borderId="0" xfId="0" applyNumberFormat="1" applyFont="1" applyFill="1" applyAlignment="1">
      <alignment horizontal="left"/>
    </xf>
    <xf numFmtId="0" fontId="2" fillId="25" borderId="0" xfId="0" applyNumberFormat="1" applyFont="1" applyFill="1" applyAlignment="1">
      <alignment/>
    </xf>
    <xf numFmtId="0" fontId="2" fillId="0" borderId="0" xfId="0" applyNumberFormat="1" applyFont="1" applyAlignment="1">
      <alignment/>
    </xf>
    <xf numFmtId="0" fontId="2" fillId="25" borderId="0" xfId="0" applyNumberFormat="1" applyFont="1" applyFill="1" applyAlignment="1" quotePrefix="1">
      <alignment horizontal="left"/>
    </xf>
    <xf numFmtId="0" fontId="3" fillId="25" borderId="0" xfId="0" applyNumberFormat="1" applyFont="1" applyFill="1" applyAlignment="1">
      <alignment horizontal="left"/>
    </xf>
    <xf numFmtId="0" fontId="3" fillId="25" borderId="0" xfId="0" applyNumberFormat="1" applyFont="1" applyFill="1" applyAlignment="1">
      <alignment/>
    </xf>
    <xf numFmtId="167" fontId="3" fillId="25" borderId="0" xfId="42" applyNumberFormat="1" applyFont="1" applyFill="1" applyBorder="1" applyAlignment="1" applyProtection="1">
      <alignment shrinkToFit="1"/>
      <protection/>
    </xf>
    <xf numFmtId="0" fontId="3" fillId="0" borderId="0" xfId="0" applyNumberFormat="1" applyFont="1" applyAlignment="1">
      <alignment/>
    </xf>
    <xf numFmtId="0" fontId="22" fillId="25" borderId="0" xfId="0" applyNumberFormat="1" applyFont="1" applyFill="1" applyAlignment="1">
      <alignment/>
    </xf>
    <xf numFmtId="0" fontId="22" fillId="0" borderId="0" xfId="0" applyNumberFormat="1" applyFont="1" applyAlignment="1">
      <alignment/>
    </xf>
    <xf numFmtId="14" fontId="2" fillId="25" borderId="0" xfId="0" applyNumberFormat="1" applyFont="1" applyFill="1" applyAlignment="1">
      <alignment horizontal="center" vertical="top" wrapText="1" shrinkToFit="1"/>
    </xf>
    <xf numFmtId="167" fontId="3" fillId="25" borderId="0" xfId="42" applyNumberFormat="1" applyFont="1" applyFill="1" applyBorder="1" applyAlignment="1" applyProtection="1">
      <alignment horizontal="left" indent="1" shrinkToFit="1"/>
      <protection/>
    </xf>
    <xf numFmtId="0" fontId="2" fillId="25" borderId="34" xfId="0" applyFont="1" applyFill="1" applyBorder="1" applyAlignment="1">
      <alignment horizontal="center" vertical="center" wrapText="1"/>
    </xf>
    <xf numFmtId="0" fontId="2" fillId="25" borderId="10" xfId="0" applyFont="1" applyFill="1" applyBorder="1" applyAlignment="1">
      <alignment horizontal="center" vertical="center" wrapText="1"/>
    </xf>
    <xf numFmtId="0" fontId="2" fillId="25" borderId="35" xfId="0" applyFont="1" applyFill="1" applyBorder="1" applyAlignment="1">
      <alignment horizontal="center" vertical="center" wrapText="1"/>
    </xf>
    <xf numFmtId="167" fontId="2" fillId="25" borderId="0" xfId="42" applyNumberFormat="1" applyFont="1" applyFill="1" applyBorder="1" applyAlignment="1" applyProtection="1">
      <alignment horizontal="center" shrinkToFit="1"/>
      <protection/>
    </xf>
    <xf numFmtId="0" fontId="2" fillId="25" borderId="0" xfId="0" applyNumberFormat="1" applyFont="1" applyFill="1" applyAlignment="1" quotePrefix="1">
      <alignment/>
    </xf>
    <xf numFmtId="167" fontId="2" fillId="25" borderId="0" xfId="42" applyNumberFormat="1" applyFont="1" applyFill="1" applyBorder="1" applyAlignment="1" applyProtection="1">
      <alignment horizontal="left" indent="1" shrinkToFit="1"/>
      <protection/>
    </xf>
    <xf numFmtId="0" fontId="21" fillId="25" borderId="0" xfId="0" applyNumberFormat="1" applyFont="1" applyFill="1" applyAlignment="1">
      <alignment/>
    </xf>
    <xf numFmtId="0" fontId="2" fillId="25" borderId="0" xfId="0" applyFont="1" applyFill="1" applyAlignment="1" quotePrefix="1">
      <alignment/>
    </xf>
    <xf numFmtId="3" fontId="3" fillId="24" borderId="0" xfId="0" applyNumberFormat="1" applyFont="1" applyFill="1" applyAlignment="1">
      <alignment shrinkToFit="1"/>
    </xf>
    <xf numFmtId="3" fontId="2" fillId="24" borderId="0" xfId="0" applyNumberFormat="1" applyFont="1" applyFill="1" applyAlignment="1">
      <alignment shrinkToFit="1"/>
    </xf>
    <xf numFmtId="0" fontId="22" fillId="25" borderId="0" xfId="0" applyFont="1" applyFill="1" applyAlignment="1">
      <alignment/>
    </xf>
    <xf numFmtId="0" fontId="22" fillId="0" borderId="0" xfId="0" applyFont="1" applyAlignment="1">
      <alignment/>
    </xf>
    <xf numFmtId="3" fontId="22" fillId="25" borderId="0" xfId="0" applyNumberFormat="1" applyFont="1" applyFill="1" applyAlignment="1">
      <alignment shrinkToFit="1"/>
    </xf>
    <xf numFmtId="0" fontId="3" fillId="0" borderId="0" xfId="0" applyFont="1" applyBorder="1" applyAlignment="1">
      <alignment horizontal="left" indent="1"/>
    </xf>
    <xf numFmtId="0" fontId="3" fillId="0" borderId="0" xfId="0" applyFont="1" applyBorder="1" applyAlignment="1">
      <alignment/>
    </xf>
    <xf numFmtId="167" fontId="3" fillId="24" borderId="0" xfId="42" applyNumberFormat="1" applyFont="1" applyFill="1" applyBorder="1" applyAlignment="1" applyProtection="1">
      <alignment horizontal="center" vertical="center" wrapText="1"/>
      <protection/>
    </xf>
    <xf numFmtId="167" fontId="3" fillId="0" borderId="0" xfId="42" applyNumberFormat="1" applyFont="1" applyFill="1" applyBorder="1" applyAlignment="1" applyProtection="1">
      <alignment horizontal="center" vertical="center" wrapText="1"/>
      <protection/>
    </xf>
    <xf numFmtId="0" fontId="3" fillId="0" borderId="0" xfId="0" applyFont="1" applyBorder="1" applyAlignment="1">
      <alignment horizontal="left"/>
    </xf>
    <xf numFmtId="0" fontId="21" fillId="0" borderId="0" xfId="0" applyFont="1" applyBorder="1" applyAlignment="1">
      <alignment/>
    </xf>
    <xf numFmtId="0" fontId="2" fillId="0" borderId="0" xfId="0" applyFont="1" applyBorder="1" applyAlignment="1">
      <alignment/>
    </xf>
    <xf numFmtId="3" fontId="23" fillId="24" borderId="0" xfId="42" applyNumberFormat="1" applyFont="1" applyFill="1" applyBorder="1" applyAlignment="1" applyProtection="1">
      <alignment horizontal="right"/>
      <protection/>
    </xf>
    <xf numFmtId="3" fontId="23" fillId="0" borderId="0" xfId="42" applyNumberFormat="1" applyFont="1" applyFill="1" applyBorder="1" applyAlignment="1" applyProtection="1">
      <alignment horizontal="right"/>
      <protection/>
    </xf>
    <xf numFmtId="3" fontId="9" fillId="0" borderId="0" xfId="42" applyNumberFormat="1" applyFont="1" applyFill="1" applyBorder="1" applyAlignment="1" applyProtection="1">
      <alignment/>
      <protection/>
    </xf>
    <xf numFmtId="0" fontId="21" fillId="0" borderId="0" xfId="0" applyFont="1" applyBorder="1" applyAlignment="1">
      <alignment horizontal="left"/>
    </xf>
    <xf numFmtId="0" fontId="2" fillId="0" borderId="0" xfId="0" applyFont="1" applyAlignment="1" quotePrefix="1">
      <alignment/>
    </xf>
    <xf numFmtId="168" fontId="2" fillId="0" borderId="0" xfId="42" applyNumberFormat="1" applyFont="1" applyFill="1" applyBorder="1" applyAlignment="1" applyProtection="1">
      <alignment shrinkToFit="1"/>
      <protection/>
    </xf>
    <xf numFmtId="3" fontId="21" fillId="25" borderId="0" xfId="0" applyNumberFormat="1" applyFont="1" applyFill="1" applyAlignment="1">
      <alignment/>
    </xf>
    <xf numFmtId="4" fontId="2" fillId="25" borderId="0" xfId="0" applyNumberFormat="1" applyFont="1" applyFill="1" applyAlignment="1">
      <alignment horizontal="center" shrinkToFit="1"/>
    </xf>
    <xf numFmtId="3" fontId="3" fillId="25" borderId="0" xfId="0" applyNumberFormat="1" applyFont="1" applyFill="1" applyAlignment="1">
      <alignment horizontal="right" shrinkToFit="1"/>
    </xf>
    <xf numFmtId="3" fontId="3" fillId="25" borderId="0" xfId="0" applyNumberFormat="1" applyFont="1" applyFill="1" applyAlignment="1">
      <alignment/>
    </xf>
    <xf numFmtId="3" fontId="14" fillId="0" borderId="0" xfId="0" applyNumberFormat="1" applyFont="1" applyBorder="1" applyAlignment="1">
      <alignment shrinkToFit="1"/>
    </xf>
    <xf numFmtId="0" fontId="2" fillId="25" borderId="0" xfId="0" applyFont="1" applyFill="1" applyAlignment="1">
      <alignment horizontal="left" indent="2"/>
    </xf>
    <xf numFmtId="3" fontId="21" fillId="0" borderId="0" xfId="0" applyNumberFormat="1" applyFont="1" applyBorder="1" applyAlignment="1">
      <alignment vertical="center"/>
    </xf>
    <xf numFmtId="3" fontId="21" fillId="0" borderId="0" xfId="0" applyNumberFormat="1" applyFont="1" applyBorder="1" applyAlignment="1">
      <alignment vertical="center" shrinkToFit="1"/>
    </xf>
    <xf numFmtId="3" fontId="21" fillId="24" borderId="0" xfId="0" applyNumberFormat="1" applyFont="1" applyFill="1" applyBorder="1" applyAlignment="1">
      <alignment vertical="center"/>
    </xf>
    <xf numFmtId="3" fontId="21" fillId="0" borderId="0" xfId="0" applyNumberFormat="1" applyFont="1" applyFill="1" applyBorder="1" applyAlignment="1">
      <alignment vertical="center"/>
    </xf>
    <xf numFmtId="0" fontId="21" fillId="0" borderId="0" xfId="59" applyFont="1" applyAlignment="1">
      <alignment vertical="center"/>
      <protection/>
    </xf>
    <xf numFmtId="3" fontId="3" fillId="25" borderId="0" xfId="0" applyNumberFormat="1" applyFont="1" applyFill="1" applyBorder="1" applyAlignment="1">
      <alignment vertical="center"/>
    </xf>
    <xf numFmtId="3" fontId="2" fillId="25" borderId="0" xfId="0" applyNumberFormat="1" applyFont="1" applyFill="1" applyBorder="1" applyAlignment="1">
      <alignment vertical="center"/>
    </xf>
    <xf numFmtId="0" fontId="3" fillId="25" borderId="0" xfId="59" applyFont="1" applyFill="1" applyBorder="1" applyAlignment="1">
      <alignment vertical="center"/>
      <protection/>
    </xf>
    <xf numFmtId="14" fontId="21" fillId="25" borderId="0" xfId="0" applyNumberFormat="1" applyFont="1" applyFill="1" applyAlignment="1">
      <alignment horizontal="right" shrinkToFit="1"/>
    </xf>
    <xf numFmtId="0" fontId="2" fillId="25" borderId="0" xfId="59" applyFont="1" applyFill="1" applyAlignment="1">
      <alignment vertical="center"/>
      <protection/>
    </xf>
    <xf numFmtId="3" fontId="17" fillId="0" borderId="0" xfId="0" applyNumberFormat="1" applyFont="1" applyBorder="1" applyAlignment="1">
      <alignment vertical="center"/>
    </xf>
    <xf numFmtId="3" fontId="17" fillId="24" borderId="0" xfId="0" applyNumberFormat="1" applyFont="1" applyFill="1" applyBorder="1" applyAlignment="1">
      <alignment vertical="center"/>
    </xf>
    <xf numFmtId="3" fontId="17" fillId="0" borderId="0" xfId="0" applyNumberFormat="1" applyFont="1" applyFill="1" applyBorder="1" applyAlignment="1">
      <alignment vertical="center"/>
    </xf>
    <xf numFmtId="0" fontId="14" fillId="0" borderId="0" xfId="59" applyFont="1" applyAlignment="1">
      <alignment vertical="center"/>
      <protection/>
    </xf>
    <xf numFmtId="3" fontId="19" fillId="0" borderId="0" xfId="0" applyNumberFormat="1" applyFont="1" applyBorder="1" applyAlignment="1">
      <alignment vertical="center"/>
    </xf>
    <xf numFmtId="3" fontId="19" fillId="24" borderId="0" xfId="0" applyNumberFormat="1" applyFont="1" applyFill="1" applyBorder="1" applyAlignment="1">
      <alignment vertical="center"/>
    </xf>
    <xf numFmtId="3" fontId="19" fillId="0" borderId="0" xfId="0" applyNumberFormat="1" applyFont="1" applyFill="1" applyBorder="1" applyAlignment="1">
      <alignment vertical="center"/>
    </xf>
    <xf numFmtId="3" fontId="14" fillId="0" borderId="0" xfId="0" applyNumberFormat="1" applyFont="1" applyBorder="1" applyAlignment="1">
      <alignment vertical="center"/>
    </xf>
    <xf numFmtId="10" fontId="14" fillId="0" borderId="0" xfId="65" applyNumberFormat="1" applyFont="1" applyFill="1" applyBorder="1" applyAlignment="1" applyProtection="1">
      <alignment vertical="center"/>
      <protection/>
    </xf>
    <xf numFmtId="3" fontId="14" fillId="0" borderId="0" xfId="65" applyNumberFormat="1" applyFont="1" applyFill="1" applyBorder="1" applyAlignment="1" applyProtection="1">
      <alignment vertical="center"/>
      <protection/>
    </xf>
    <xf numFmtId="10" fontId="14" fillId="24" borderId="0" xfId="65" applyNumberFormat="1" applyFont="1" applyFill="1" applyBorder="1" applyAlignment="1" applyProtection="1">
      <alignment vertical="center"/>
      <protection/>
    </xf>
    <xf numFmtId="4" fontId="14" fillId="0" borderId="0" xfId="65" applyNumberFormat="1" applyFont="1" applyFill="1" applyBorder="1" applyAlignment="1" applyProtection="1">
      <alignment vertical="center"/>
      <protection/>
    </xf>
    <xf numFmtId="169" fontId="14" fillId="0" borderId="0" xfId="65" applyNumberFormat="1" applyFont="1" applyFill="1" applyBorder="1" applyAlignment="1" applyProtection="1">
      <alignment vertical="center"/>
      <protection/>
    </xf>
    <xf numFmtId="4" fontId="19" fillId="0" borderId="0" xfId="0" applyNumberFormat="1" applyFont="1" applyBorder="1" applyAlignment="1">
      <alignment vertical="center"/>
    </xf>
    <xf numFmtId="4" fontId="14" fillId="0" borderId="0" xfId="65" applyNumberFormat="1" applyFont="1" applyFill="1" applyBorder="1" applyAlignment="1" applyProtection="1">
      <alignment vertical="center" shrinkToFit="1"/>
      <protection/>
    </xf>
    <xf numFmtId="4" fontId="14" fillId="24" borderId="0" xfId="65" applyNumberFormat="1" applyFont="1" applyFill="1" applyBorder="1" applyAlignment="1" applyProtection="1">
      <alignment vertical="center" shrinkToFit="1"/>
      <protection/>
    </xf>
    <xf numFmtId="4" fontId="19" fillId="0" borderId="0" xfId="0" applyNumberFormat="1" applyFont="1" applyFill="1" applyBorder="1" applyAlignment="1">
      <alignment vertical="center"/>
    </xf>
    <xf numFmtId="3" fontId="25" fillId="0" borderId="0" xfId="0" applyNumberFormat="1" applyFont="1" applyBorder="1" applyAlignment="1">
      <alignment vertical="center"/>
    </xf>
    <xf numFmtId="4" fontId="25" fillId="0" borderId="0" xfId="0" applyNumberFormat="1" applyFont="1" applyBorder="1" applyAlignment="1">
      <alignment vertical="center"/>
    </xf>
    <xf numFmtId="4" fontId="25" fillId="0" borderId="0" xfId="0" applyNumberFormat="1" applyFont="1" applyFill="1" applyBorder="1" applyAlignment="1">
      <alignment vertical="center"/>
    </xf>
    <xf numFmtId="3" fontId="25" fillId="0" borderId="0" xfId="0" applyNumberFormat="1" applyFont="1" applyFill="1" applyBorder="1" applyAlignment="1">
      <alignment vertical="center"/>
    </xf>
    <xf numFmtId="0" fontId="26" fillId="0" borderId="0" xfId="59" applyFont="1" applyAlignment="1">
      <alignment vertical="center"/>
      <protection/>
    </xf>
    <xf numFmtId="3" fontId="26" fillId="0" borderId="0" xfId="0" applyNumberFormat="1" applyFont="1" applyBorder="1" applyAlignment="1">
      <alignment vertical="center"/>
    </xf>
    <xf numFmtId="169" fontId="26" fillId="0" borderId="0" xfId="65" applyNumberFormat="1" applyFont="1" applyFill="1" applyBorder="1" applyAlignment="1" applyProtection="1">
      <alignment vertical="center"/>
      <protection/>
    </xf>
    <xf numFmtId="10" fontId="26" fillId="0" borderId="0" xfId="65" applyNumberFormat="1" applyFont="1" applyFill="1" applyBorder="1" applyAlignment="1" applyProtection="1">
      <alignment vertical="center"/>
      <protection/>
    </xf>
    <xf numFmtId="10" fontId="26" fillId="24" borderId="0" xfId="65" applyNumberFormat="1" applyFont="1" applyFill="1" applyBorder="1" applyAlignment="1" applyProtection="1">
      <alignment vertical="center"/>
      <protection/>
    </xf>
    <xf numFmtId="170" fontId="26" fillId="0" borderId="0" xfId="0" applyNumberFormat="1" applyFont="1" applyFill="1" applyBorder="1" applyAlignment="1">
      <alignment vertical="center"/>
    </xf>
    <xf numFmtId="3" fontId="26" fillId="0" borderId="0" xfId="0" applyNumberFormat="1" applyFont="1" applyFill="1" applyBorder="1" applyAlignment="1">
      <alignment vertical="center"/>
    </xf>
    <xf numFmtId="169" fontId="19" fillId="0" borderId="0" xfId="65" applyNumberFormat="1" applyFont="1" applyFill="1" applyBorder="1" applyAlignment="1" applyProtection="1">
      <alignment vertical="center"/>
      <protection/>
    </xf>
    <xf numFmtId="169" fontId="17" fillId="0" borderId="0" xfId="65" applyNumberFormat="1" applyFont="1" applyFill="1" applyBorder="1" applyAlignment="1" applyProtection="1">
      <alignment vertical="center"/>
      <protection/>
    </xf>
    <xf numFmtId="10" fontId="6" fillId="0" borderId="0" xfId="65" applyNumberFormat="1" applyFont="1" applyFill="1" applyBorder="1" applyAlignment="1" applyProtection="1">
      <alignment vertical="center"/>
      <protection/>
    </xf>
    <xf numFmtId="10" fontId="6" fillId="24" borderId="0" xfId="65" applyNumberFormat="1" applyFont="1" applyFill="1" applyBorder="1" applyAlignment="1" applyProtection="1">
      <alignment vertical="center"/>
      <protection/>
    </xf>
    <xf numFmtId="3" fontId="6" fillId="0" borderId="0" xfId="65" applyNumberFormat="1" applyFont="1" applyFill="1" applyBorder="1" applyAlignment="1" applyProtection="1">
      <alignment vertical="center"/>
      <protection/>
    </xf>
    <xf numFmtId="0" fontId="6" fillId="0" borderId="0" xfId="59" applyFont="1" applyAlignment="1">
      <alignment vertical="center"/>
      <protection/>
    </xf>
    <xf numFmtId="3" fontId="14" fillId="25" borderId="0" xfId="65" applyNumberFormat="1" applyFont="1" applyFill="1" applyBorder="1" applyAlignment="1" applyProtection="1">
      <alignment vertical="center" shrinkToFit="1"/>
      <protection/>
    </xf>
    <xf numFmtId="3" fontId="14" fillId="24" borderId="0" xfId="65" applyNumberFormat="1" applyFont="1" applyFill="1" applyBorder="1" applyAlignment="1" applyProtection="1">
      <alignment vertical="center" shrinkToFit="1"/>
      <protection/>
    </xf>
    <xf numFmtId="3" fontId="27" fillId="0" borderId="0" xfId="0" applyNumberFormat="1" applyFont="1" applyBorder="1" applyAlignment="1">
      <alignment vertical="center"/>
    </xf>
    <xf numFmtId="3" fontId="6" fillId="0" borderId="0" xfId="65" applyNumberFormat="1" applyFont="1" applyFill="1" applyBorder="1" applyAlignment="1" applyProtection="1">
      <alignment vertical="center" shrinkToFit="1"/>
      <protection/>
    </xf>
    <xf numFmtId="3" fontId="6" fillId="24" borderId="0" xfId="65" applyNumberFormat="1" applyFont="1" applyFill="1" applyBorder="1" applyAlignment="1" applyProtection="1">
      <alignment vertical="center" shrinkToFit="1"/>
      <protection/>
    </xf>
    <xf numFmtId="3" fontId="14" fillId="0" borderId="0" xfId="65" applyNumberFormat="1" applyFont="1" applyFill="1" applyBorder="1" applyAlignment="1" applyProtection="1">
      <alignment vertical="center" shrinkToFit="1"/>
      <protection/>
    </xf>
    <xf numFmtId="3" fontId="19" fillId="0" borderId="0" xfId="0" applyNumberFormat="1" applyFont="1" applyBorder="1" applyAlignment="1" quotePrefix="1">
      <alignment horizontal="left" vertical="center" indent="2"/>
    </xf>
    <xf numFmtId="3" fontId="19" fillId="0" borderId="0" xfId="0" applyNumberFormat="1" applyFont="1" applyBorder="1" applyAlignment="1" quotePrefix="1">
      <alignment vertical="center"/>
    </xf>
    <xf numFmtId="3" fontId="6" fillId="25" borderId="0" xfId="65" applyNumberFormat="1" applyFont="1" applyFill="1" applyBorder="1" applyAlignment="1" applyProtection="1">
      <alignment vertical="center" shrinkToFit="1"/>
      <protection/>
    </xf>
    <xf numFmtId="3" fontId="2" fillId="25" borderId="0" xfId="0" applyNumberFormat="1" applyFont="1" applyFill="1" applyBorder="1" applyAlignment="1">
      <alignment/>
    </xf>
    <xf numFmtId="3" fontId="22" fillId="25" borderId="0" xfId="0" applyNumberFormat="1" applyFont="1" applyFill="1" applyBorder="1" applyAlignment="1">
      <alignment shrinkToFit="1"/>
    </xf>
    <xf numFmtId="3" fontId="19" fillId="0" borderId="0" xfId="65" applyNumberFormat="1" applyFont="1" applyFill="1" applyBorder="1" applyAlignment="1" applyProtection="1">
      <alignment vertical="center" shrinkToFit="1"/>
      <protection/>
    </xf>
    <xf numFmtId="3" fontId="19" fillId="0" borderId="0" xfId="65" applyNumberFormat="1" applyFont="1" applyFill="1" applyBorder="1" applyAlignment="1" applyProtection="1">
      <alignment vertical="center"/>
      <protection/>
    </xf>
    <xf numFmtId="0" fontId="19" fillId="0" borderId="0" xfId="59" applyFont="1" applyAlignment="1">
      <alignment vertical="center"/>
      <protection/>
    </xf>
    <xf numFmtId="3" fontId="21" fillId="25" borderId="0" xfId="0" applyNumberFormat="1" applyFont="1" applyFill="1" applyBorder="1" applyAlignment="1">
      <alignment shrinkToFit="1"/>
    </xf>
    <xf numFmtId="3" fontId="17" fillId="25" borderId="0" xfId="65" applyNumberFormat="1" applyFont="1" applyFill="1" applyBorder="1" applyAlignment="1" applyProtection="1">
      <alignment vertical="center" shrinkToFit="1"/>
      <protection/>
    </xf>
    <xf numFmtId="3" fontId="17" fillId="0" borderId="0" xfId="65" applyNumberFormat="1" applyFont="1" applyFill="1" applyBorder="1" applyAlignment="1" applyProtection="1">
      <alignment vertical="center" shrinkToFit="1"/>
      <protection/>
    </xf>
    <xf numFmtId="3" fontId="17" fillId="0" borderId="0" xfId="65" applyNumberFormat="1" applyFont="1" applyFill="1" applyBorder="1" applyAlignment="1" applyProtection="1">
      <alignment vertical="center"/>
      <protection/>
    </xf>
    <xf numFmtId="0" fontId="17" fillId="0" borderId="0" xfId="59" applyFont="1" applyAlignment="1">
      <alignment vertical="center"/>
      <protection/>
    </xf>
    <xf numFmtId="3" fontId="2" fillId="25" borderId="0" xfId="0" applyNumberFormat="1" applyFont="1" applyFill="1" applyBorder="1" applyAlignment="1">
      <alignment shrinkToFit="1"/>
    </xf>
    <xf numFmtId="3" fontId="19" fillId="25" borderId="0" xfId="65" applyNumberFormat="1" applyFont="1" applyFill="1" applyBorder="1" applyAlignment="1" applyProtection="1">
      <alignment vertical="center" shrinkToFit="1"/>
      <protection/>
    </xf>
    <xf numFmtId="3" fontId="6" fillId="0" borderId="0" xfId="0" applyNumberFormat="1" applyFont="1" applyBorder="1" applyAlignment="1">
      <alignment vertical="center"/>
    </xf>
    <xf numFmtId="3" fontId="3" fillId="25" borderId="0" xfId="0" applyNumberFormat="1" applyFont="1" applyFill="1" applyBorder="1" applyAlignment="1">
      <alignment shrinkToFit="1"/>
    </xf>
    <xf numFmtId="0" fontId="11" fillId="25" borderId="0" xfId="0" applyFont="1" applyFill="1" applyAlignment="1">
      <alignment horizontal="left" indent="15"/>
    </xf>
    <xf numFmtId="4" fontId="2" fillId="25" borderId="0" xfId="0" applyNumberFormat="1" applyFont="1" applyFill="1" applyAlignment="1">
      <alignment shrinkToFit="1"/>
    </xf>
    <xf numFmtId="0" fontId="3" fillId="25" borderId="0" xfId="0" applyFont="1" applyFill="1" applyAlignment="1">
      <alignment horizontal="left" indent="8"/>
    </xf>
    <xf numFmtId="3" fontId="3" fillId="25" borderId="0" xfId="0" applyNumberFormat="1" applyFont="1" applyFill="1" applyAlignment="1">
      <alignment horizontal="left" indent="15"/>
    </xf>
    <xf numFmtId="3" fontId="3" fillId="25" borderId="0" xfId="0" applyNumberFormat="1" applyFont="1" applyFill="1" applyAlignment="1">
      <alignment horizontal="left" indent="1"/>
    </xf>
    <xf numFmtId="3" fontId="3" fillId="25" borderId="0" xfId="0" applyNumberFormat="1" applyFont="1" applyFill="1" applyAlignment="1">
      <alignment horizontal="left"/>
    </xf>
    <xf numFmtId="3" fontId="2" fillId="0" borderId="0" xfId="0" applyNumberFormat="1" applyFont="1" applyBorder="1" applyAlignment="1">
      <alignment/>
    </xf>
    <xf numFmtId="0" fontId="3" fillId="0" borderId="34" xfId="0" applyFont="1" applyBorder="1" applyAlignment="1">
      <alignment horizontal="left" vertical="center" shrinkToFit="1"/>
    </xf>
    <xf numFmtId="0" fontId="26" fillId="0" borderId="34" xfId="0" applyFont="1" applyBorder="1" applyAlignment="1">
      <alignment horizontal="right" vertical="center" shrinkToFit="1"/>
    </xf>
    <xf numFmtId="3" fontId="26" fillId="0" borderId="34" xfId="0" applyNumberFormat="1" applyFont="1" applyBorder="1" applyAlignment="1">
      <alignment horizontal="right" vertical="center" shrinkToFit="1"/>
    </xf>
    <xf numFmtId="3" fontId="28" fillId="0" borderId="34" xfId="0" applyNumberFormat="1" applyFont="1" applyBorder="1" applyAlignment="1">
      <alignment horizontal="right" vertical="center" shrinkToFit="1"/>
    </xf>
    <xf numFmtId="0" fontId="21" fillId="0" borderId="10" xfId="0" applyFont="1" applyBorder="1" applyAlignment="1">
      <alignment horizontal="left" vertical="center" shrinkToFit="1"/>
    </xf>
    <xf numFmtId="3" fontId="28" fillId="0" borderId="10" xfId="0" applyNumberFormat="1" applyFont="1" applyBorder="1" applyAlignment="1">
      <alignment horizontal="right" vertical="center" shrinkToFit="1"/>
    </xf>
    <xf numFmtId="3" fontId="21" fillId="0" borderId="0" xfId="0" applyNumberFormat="1" applyFont="1" applyAlignment="1">
      <alignment/>
    </xf>
    <xf numFmtId="0" fontId="2" fillId="0" borderId="10" xfId="0" applyFont="1" applyBorder="1" applyAlignment="1">
      <alignment vertical="center" shrinkToFit="1"/>
    </xf>
    <xf numFmtId="3" fontId="26" fillId="0" borderId="10" xfId="0" applyNumberFormat="1" applyFont="1" applyBorder="1" applyAlignment="1">
      <alignment horizontal="right" vertical="center" shrinkToFit="1"/>
    </xf>
    <xf numFmtId="0" fontId="2" fillId="0" borderId="10" xfId="0" applyFont="1" applyBorder="1" applyAlignment="1" quotePrefix="1">
      <alignment horizontal="left" vertical="center" indent="1" shrinkToFit="1"/>
    </xf>
    <xf numFmtId="3" fontId="26" fillId="24" borderId="10" xfId="0" applyNumberFormat="1" applyFont="1" applyFill="1" applyBorder="1" applyAlignment="1">
      <alignment horizontal="right" vertical="center" shrinkToFit="1"/>
    </xf>
    <xf numFmtId="0" fontId="3" fillId="0" borderId="10" xfId="0" applyFont="1" applyBorder="1" applyAlignment="1">
      <alignment horizontal="left" vertical="center" shrinkToFit="1"/>
    </xf>
    <xf numFmtId="3" fontId="28" fillId="25" borderId="10" xfId="0" applyNumberFormat="1" applyFont="1" applyFill="1" applyBorder="1" applyAlignment="1">
      <alignment horizontal="right" vertical="center" shrinkToFit="1"/>
    </xf>
    <xf numFmtId="3" fontId="26" fillId="25" borderId="10" xfId="0" applyNumberFormat="1" applyFont="1" applyFill="1" applyBorder="1" applyAlignment="1">
      <alignment horizontal="right" vertical="center" shrinkToFit="1"/>
    </xf>
    <xf numFmtId="0" fontId="2" fillId="0" borderId="10" xfId="0" applyFont="1" applyBorder="1" applyAlignment="1" quotePrefix="1">
      <alignment horizontal="left" vertical="center" shrinkToFit="1"/>
    </xf>
    <xf numFmtId="0" fontId="2" fillId="0" borderId="35" xfId="0" applyFont="1" applyBorder="1" applyAlignment="1" quotePrefix="1">
      <alignment horizontal="left" vertical="center" shrinkToFit="1"/>
    </xf>
    <xf numFmtId="3" fontId="26" fillId="0" borderId="35" xfId="0" applyNumberFormat="1" applyFont="1" applyBorder="1" applyAlignment="1">
      <alignment horizontal="right" vertical="center" shrinkToFit="1"/>
    </xf>
    <xf numFmtId="0" fontId="2" fillId="0" borderId="0" xfId="0" applyFont="1" applyFill="1" applyBorder="1" applyAlignment="1" quotePrefix="1">
      <alignment vertical="center"/>
    </xf>
    <xf numFmtId="0" fontId="2" fillId="0" borderId="0" xfId="0" applyFont="1" applyAlignment="1">
      <alignment/>
    </xf>
    <xf numFmtId="0" fontId="2" fillId="0" borderId="0" xfId="0" applyFont="1" applyAlignment="1" quotePrefix="1">
      <alignment/>
    </xf>
    <xf numFmtId="3" fontId="27" fillId="0" borderId="0" xfId="0" applyNumberFormat="1" applyFont="1" applyBorder="1" applyAlignment="1">
      <alignment horizontal="right" vertical="center" shrinkToFit="1"/>
    </xf>
    <xf numFmtId="3" fontId="27" fillId="0" borderId="10" xfId="0" applyNumberFormat="1" applyFont="1" applyBorder="1" applyAlignment="1">
      <alignment horizontal="right" vertical="center" shrinkToFit="1"/>
    </xf>
    <xf numFmtId="3" fontId="21" fillId="0" borderId="10" xfId="0" applyNumberFormat="1" applyFont="1" applyBorder="1" applyAlignment="1">
      <alignment horizontal="center" shrinkToFit="1"/>
    </xf>
    <xf numFmtId="3" fontId="28" fillId="0" borderId="48" xfId="0" applyNumberFormat="1" applyFont="1" applyBorder="1" applyAlignment="1">
      <alignment horizontal="right" vertical="center" shrinkToFit="1"/>
    </xf>
    <xf numFmtId="3" fontId="28" fillId="0" borderId="49" xfId="0" applyNumberFormat="1" applyFont="1" applyBorder="1" applyAlignment="1">
      <alignment horizontal="right" vertical="center" shrinkToFit="1"/>
    </xf>
    <xf numFmtId="3" fontId="2" fillId="0" borderId="10" xfId="0" applyNumberFormat="1" applyFont="1" applyBorder="1" applyAlignment="1">
      <alignment horizontal="center" shrinkToFit="1"/>
    </xf>
    <xf numFmtId="3" fontId="26" fillId="0" borderId="11" xfId="0" applyNumberFormat="1" applyFont="1" applyBorder="1" applyAlignment="1">
      <alignment horizontal="right" vertical="center" shrinkToFit="1"/>
    </xf>
    <xf numFmtId="3" fontId="26" fillId="0" borderId="31" xfId="0" applyNumberFormat="1" applyFont="1" applyBorder="1" applyAlignment="1">
      <alignment horizontal="right" vertical="center" shrinkToFit="1"/>
    </xf>
    <xf numFmtId="3" fontId="26" fillId="0" borderId="50" xfId="0" applyNumberFormat="1" applyFont="1" applyBorder="1" applyAlignment="1">
      <alignment horizontal="right" vertical="center" shrinkToFit="1"/>
    </xf>
    <xf numFmtId="3" fontId="26" fillId="0" borderId="51" xfId="0" applyNumberFormat="1" applyFont="1" applyBorder="1" applyAlignment="1">
      <alignment horizontal="right" vertical="center" shrinkToFit="1"/>
    </xf>
    <xf numFmtId="3" fontId="26" fillId="0" borderId="52" xfId="0" applyNumberFormat="1" applyFont="1" applyBorder="1" applyAlignment="1">
      <alignment horizontal="right" vertical="center" shrinkToFit="1"/>
    </xf>
    <xf numFmtId="3" fontId="26" fillId="0" borderId="0" xfId="0" applyNumberFormat="1" applyFont="1" applyBorder="1" applyAlignment="1">
      <alignment horizontal="right" vertical="center" shrinkToFit="1"/>
    </xf>
    <xf numFmtId="0" fontId="3" fillId="0" borderId="36" xfId="0" applyFont="1" applyBorder="1" applyAlignment="1">
      <alignment horizontal="center" vertical="top" wrapText="1"/>
    </xf>
    <xf numFmtId="0" fontId="30" fillId="0" borderId="0" xfId="0" applyFont="1" applyAlignment="1">
      <alignment/>
    </xf>
    <xf numFmtId="0" fontId="2" fillId="0" borderId="53" xfId="0" applyFont="1" applyBorder="1" applyAlignment="1">
      <alignment/>
    </xf>
    <xf numFmtId="3" fontId="3" fillId="0" borderId="53" xfId="0" applyNumberFormat="1" applyFont="1" applyBorder="1" applyAlignment="1">
      <alignment/>
    </xf>
    <xf numFmtId="0" fontId="2" fillId="0" borderId="43" xfId="0" applyFont="1" applyBorder="1" applyAlignment="1">
      <alignment/>
    </xf>
    <xf numFmtId="3" fontId="3" fillId="0" borderId="43" xfId="0" applyNumberFormat="1" applyFont="1" applyBorder="1" applyAlignment="1">
      <alignment/>
    </xf>
    <xf numFmtId="0" fontId="3" fillId="0" borderId="43" xfId="0" applyFont="1" applyBorder="1" applyAlignment="1">
      <alignment/>
    </xf>
    <xf numFmtId="0" fontId="2" fillId="0" borderId="54" xfId="0" applyFont="1" applyBorder="1" applyAlignment="1">
      <alignment/>
    </xf>
    <xf numFmtId="0" fontId="3" fillId="0" borderId="54" xfId="0" applyFont="1" applyBorder="1" applyAlignment="1">
      <alignment/>
    </xf>
    <xf numFmtId="0" fontId="2" fillId="0" borderId="0" xfId="0" applyNumberFormat="1" applyFont="1" applyAlignment="1" quotePrefix="1">
      <alignment/>
    </xf>
    <xf numFmtId="0" fontId="3" fillId="0" borderId="0" xfId="0" applyFont="1" applyAlignment="1">
      <alignment horizontal="left"/>
    </xf>
    <xf numFmtId="0" fontId="2" fillId="0" borderId="0" xfId="0" applyFont="1" applyAlignment="1">
      <alignment horizontal="left"/>
    </xf>
    <xf numFmtId="3" fontId="22" fillId="0" borderId="0" xfId="0" applyNumberFormat="1" applyFont="1" applyAlignment="1">
      <alignment/>
    </xf>
    <xf numFmtId="3" fontId="3" fillId="0" borderId="12" xfId="0" applyNumberFormat="1" applyFont="1" applyBorder="1" applyAlignment="1">
      <alignment horizontal="center"/>
    </xf>
    <xf numFmtId="0" fontId="21" fillId="0" borderId="34" xfId="0" applyFont="1" applyBorder="1" applyAlignment="1">
      <alignment shrinkToFit="1"/>
    </xf>
    <xf numFmtId="3" fontId="3" fillId="0" borderId="34" xfId="0" applyNumberFormat="1" applyFont="1" applyBorder="1" applyAlignment="1">
      <alignment shrinkToFit="1"/>
    </xf>
    <xf numFmtId="3" fontId="3" fillId="0" borderId="34" xfId="0" applyNumberFormat="1" applyFont="1" applyBorder="1" applyAlignment="1">
      <alignment/>
    </xf>
    <xf numFmtId="3" fontId="2" fillId="0" borderId="34" xfId="0" applyNumberFormat="1" applyFont="1" applyBorder="1" applyAlignment="1">
      <alignment/>
    </xf>
    <xf numFmtId="0" fontId="2" fillId="0" borderId="10" xfId="0" applyFont="1" applyBorder="1" applyAlignment="1" quotePrefix="1">
      <alignment shrinkToFit="1"/>
    </xf>
    <xf numFmtId="3" fontId="2" fillId="0" borderId="10" xfId="0" applyNumberFormat="1" applyFont="1" applyBorder="1" applyAlignment="1">
      <alignment/>
    </xf>
    <xf numFmtId="0" fontId="2" fillId="0" borderId="10" xfId="0" applyFont="1" applyBorder="1" applyAlignment="1" quotePrefix="1">
      <alignment horizontal="left" shrinkToFit="1"/>
    </xf>
    <xf numFmtId="0" fontId="21" fillId="0" borderId="10" xfId="0" applyFont="1" applyBorder="1" applyAlignment="1">
      <alignment shrinkToFit="1"/>
    </xf>
    <xf numFmtId="3" fontId="2" fillId="24" borderId="10" xfId="0" applyNumberFormat="1" applyFont="1" applyFill="1" applyBorder="1" applyAlignment="1">
      <alignment/>
    </xf>
    <xf numFmtId="3" fontId="2" fillId="24" borderId="22" xfId="0" applyNumberFormat="1" applyFont="1" applyFill="1" applyBorder="1" applyAlignment="1">
      <alignment shrinkToFit="1"/>
    </xf>
    <xf numFmtId="3" fontId="2" fillId="24" borderId="22" xfId="0" applyNumberFormat="1" applyFont="1" applyFill="1" applyBorder="1" applyAlignment="1">
      <alignment/>
    </xf>
    <xf numFmtId="3" fontId="2" fillId="0" borderId="22" xfId="0" applyNumberFormat="1" applyFont="1" applyBorder="1" applyAlignment="1">
      <alignment/>
    </xf>
    <xf numFmtId="0" fontId="21" fillId="0" borderId="35" xfId="0" applyFont="1" applyBorder="1" applyAlignment="1">
      <alignment shrinkToFit="1"/>
    </xf>
    <xf numFmtId="3" fontId="3" fillId="24" borderId="35" xfId="0" applyNumberFormat="1" applyFont="1" applyFill="1" applyBorder="1" applyAlignment="1">
      <alignment shrinkToFit="1"/>
    </xf>
    <xf numFmtId="0" fontId="22" fillId="0" borderId="0" xfId="0" applyFont="1" applyAlignment="1">
      <alignment horizontal="left" indent="1"/>
    </xf>
    <xf numFmtId="3" fontId="21" fillId="0" borderId="0" xfId="0" applyNumberFormat="1" applyFont="1" applyBorder="1" applyAlignment="1">
      <alignment horizontal="center"/>
    </xf>
    <xf numFmtId="3" fontId="22" fillId="0" borderId="0" xfId="0" applyNumberFormat="1" applyFont="1" applyAlignment="1">
      <alignment shrinkToFit="1"/>
    </xf>
    <xf numFmtId="0" fontId="2" fillId="0" borderId="0" xfId="0" applyFont="1" applyAlignment="1">
      <alignment horizontal="left" indent="1"/>
    </xf>
    <xf numFmtId="3" fontId="3" fillId="0" borderId="0" xfId="0" applyNumberFormat="1" applyFont="1" applyAlignment="1">
      <alignment horizontal="right"/>
    </xf>
    <xf numFmtId="0" fontId="51" fillId="0" borderId="0" xfId="0" applyFont="1" applyAlignment="1">
      <alignment/>
    </xf>
    <xf numFmtId="3" fontId="51" fillId="0" borderId="0" xfId="0" applyNumberFormat="1" applyFont="1" applyAlignment="1">
      <alignment/>
    </xf>
    <xf numFmtId="164" fontId="14" fillId="24" borderId="10" xfId="56" applyNumberFormat="1" applyFont="1" applyFill="1" applyBorder="1" applyAlignment="1">
      <alignment vertical="center"/>
      <protection/>
    </xf>
    <xf numFmtId="164" fontId="14" fillId="25" borderId="10" xfId="56" applyNumberFormat="1" applyFont="1" applyFill="1" applyBorder="1" applyAlignment="1">
      <alignment vertical="center"/>
      <protection/>
    </xf>
    <xf numFmtId="164" fontId="17" fillId="24" borderId="10" xfId="62" applyNumberFormat="1" applyFont="1" applyFill="1" applyBorder="1" applyAlignment="1" applyProtection="1">
      <alignment horizontal="right" vertical="center"/>
      <protection locked="0"/>
    </xf>
    <xf numFmtId="164" fontId="17" fillId="24" borderId="10" xfId="62" applyNumberFormat="1" applyFont="1" applyFill="1" applyBorder="1" applyAlignment="1" applyProtection="1">
      <alignment horizontal="right" vertical="center" shrinkToFit="1"/>
      <protection locked="0"/>
    </xf>
    <xf numFmtId="164" fontId="17" fillId="24" borderId="10" xfId="56" applyNumberFormat="1" applyFont="1" applyFill="1" applyBorder="1" applyAlignment="1">
      <alignment vertical="center"/>
      <protection/>
    </xf>
    <xf numFmtId="164" fontId="6" fillId="24" borderId="10" xfId="56" applyNumberFormat="1" applyFont="1" applyFill="1" applyBorder="1" applyAlignment="1">
      <alignment vertical="center"/>
      <protection/>
    </xf>
    <xf numFmtId="164" fontId="6" fillId="24" borderId="35" xfId="56" applyNumberFormat="1" applyFont="1" applyFill="1" applyBorder="1" applyAlignment="1">
      <alignment horizontal="right" vertical="center"/>
      <protection/>
    </xf>
    <xf numFmtId="164" fontId="28" fillId="24" borderId="0" xfId="56" applyNumberFormat="1" applyFont="1" applyFill="1" applyBorder="1" applyAlignment="1">
      <alignment horizontal="right" vertical="center"/>
      <protection/>
    </xf>
    <xf numFmtId="3" fontId="51" fillId="24" borderId="0" xfId="0" applyNumberFormat="1" applyFont="1" applyFill="1" applyAlignment="1">
      <alignment/>
    </xf>
    <xf numFmtId="3" fontId="51" fillId="24" borderId="0" xfId="0" applyNumberFormat="1" applyFont="1" applyFill="1" applyAlignment="1">
      <alignment horizontal="center"/>
    </xf>
    <xf numFmtId="3" fontId="31" fillId="24" borderId="12" xfId="0" applyNumberFormat="1" applyFont="1" applyFill="1" applyBorder="1" applyAlignment="1">
      <alignment horizontal="center"/>
    </xf>
    <xf numFmtId="3" fontId="3" fillId="24" borderId="0" xfId="0" applyNumberFormat="1" applyFont="1" applyFill="1" applyAlignment="1">
      <alignment horizontal="left" indent="2"/>
    </xf>
    <xf numFmtId="3" fontId="3" fillId="24" borderId="12" xfId="0" applyNumberFormat="1" applyFont="1" applyFill="1" applyBorder="1" applyAlignment="1">
      <alignment horizontal="center" vertical="center"/>
    </xf>
    <xf numFmtId="3" fontId="3" fillId="24" borderId="12" xfId="0" applyNumberFormat="1" applyFont="1" applyFill="1" applyBorder="1" applyAlignment="1">
      <alignment horizontal="center" wrapText="1"/>
    </xf>
    <xf numFmtId="3" fontId="3" fillId="24" borderId="12" xfId="0" applyNumberFormat="1" applyFont="1" applyFill="1" applyBorder="1" applyAlignment="1">
      <alignment horizontal="center" vertical="center" wrapText="1"/>
    </xf>
    <xf numFmtId="3" fontId="3" fillId="24" borderId="12" xfId="0" applyNumberFormat="1" applyFont="1" applyFill="1" applyBorder="1" applyAlignment="1">
      <alignment horizontal="center"/>
    </xf>
    <xf numFmtId="3" fontId="51" fillId="24" borderId="34" xfId="0" applyNumberFormat="1" applyFont="1" applyFill="1" applyBorder="1" applyAlignment="1">
      <alignment horizontal="center"/>
    </xf>
    <xf numFmtId="3" fontId="14" fillId="24" borderId="34" xfId="0" applyNumberFormat="1" applyFont="1" applyFill="1" applyBorder="1" applyAlignment="1">
      <alignment shrinkToFit="1"/>
    </xf>
    <xf numFmtId="3" fontId="51" fillId="24" borderId="34" xfId="0" applyNumberFormat="1" applyFont="1" applyFill="1" applyBorder="1" applyAlignment="1">
      <alignment shrinkToFit="1"/>
    </xf>
    <xf numFmtId="3" fontId="51" fillId="24" borderId="10" xfId="0" applyNumberFormat="1" applyFont="1" applyFill="1" applyBorder="1" applyAlignment="1">
      <alignment horizontal="center"/>
    </xf>
    <xf numFmtId="3" fontId="14" fillId="24" borderId="10" xfId="0" applyNumberFormat="1" applyFont="1" applyFill="1" applyBorder="1" applyAlignment="1">
      <alignment shrinkToFit="1"/>
    </xf>
    <xf numFmtId="3" fontId="3" fillId="24" borderId="10" xfId="0" applyNumberFormat="1" applyFont="1" applyFill="1" applyBorder="1" applyAlignment="1">
      <alignment horizontal="center"/>
    </xf>
    <xf numFmtId="3" fontId="14" fillId="24" borderId="10" xfId="56" applyNumberFormat="1" applyFont="1" applyFill="1" applyBorder="1" applyAlignment="1">
      <alignment vertical="center"/>
      <protection/>
    </xf>
    <xf numFmtId="37" fontId="14" fillId="24" borderId="10" xfId="56" applyNumberFormat="1" applyFont="1" applyFill="1" applyBorder="1" applyAlignment="1">
      <alignment vertical="center"/>
      <protection/>
    </xf>
    <xf numFmtId="37" fontId="6" fillId="24" borderId="10" xfId="0" applyNumberFormat="1" applyFont="1" applyFill="1" applyBorder="1" applyAlignment="1">
      <alignment shrinkToFit="1"/>
    </xf>
    <xf numFmtId="3" fontId="6" fillId="24" borderId="10" xfId="0" applyNumberFormat="1" applyFont="1" applyFill="1" applyBorder="1" applyAlignment="1">
      <alignment shrinkToFit="1"/>
    </xf>
    <xf numFmtId="3" fontId="51" fillId="25" borderId="10" xfId="0" applyNumberFormat="1" applyFont="1" applyFill="1" applyBorder="1" applyAlignment="1">
      <alignment horizontal="center"/>
    </xf>
    <xf numFmtId="3" fontId="3" fillId="24" borderId="35" xfId="0" applyNumberFormat="1" applyFont="1" applyFill="1" applyBorder="1" applyAlignment="1">
      <alignment horizontal="center"/>
    </xf>
    <xf numFmtId="3" fontId="2" fillId="24" borderId="35" xfId="0" applyNumberFormat="1" applyFont="1" applyFill="1" applyBorder="1" applyAlignment="1">
      <alignment horizontal="center"/>
    </xf>
    <xf numFmtId="3" fontId="32" fillId="24" borderId="0" xfId="0" applyNumberFormat="1" applyFont="1" applyFill="1" applyBorder="1" applyAlignment="1">
      <alignment horizontal="left" indent="1"/>
    </xf>
    <xf numFmtId="3" fontId="6" fillId="24" borderId="0" xfId="0" applyNumberFormat="1" applyFont="1" applyFill="1" applyBorder="1" applyAlignment="1">
      <alignment horizontal="left" indent="1" shrinkToFit="1"/>
    </xf>
    <xf numFmtId="3" fontId="3" fillId="24" borderId="0" xfId="0" applyNumberFormat="1" applyFont="1" applyFill="1" applyBorder="1" applyAlignment="1">
      <alignment horizontal="center"/>
    </xf>
    <xf numFmtId="3" fontId="2" fillId="24" borderId="0" xfId="0" applyNumberFormat="1" applyFont="1" applyFill="1" applyBorder="1" applyAlignment="1">
      <alignment horizontal="center"/>
    </xf>
    <xf numFmtId="3" fontId="3" fillId="24" borderId="0" xfId="0" applyNumberFormat="1" applyFont="1" applyFill="1" applyAlignment="1">
      <alignment horizontal="left" indent="1"/>
    </xf>
    <xf numFmtId="3" fontId="3" fillId="24" borderId="0" xfId="0" applyNumberFormat="1" applyFont="1" applyFill="1" applyAlignment="1">
      <alignment/>
    </xf>
    <xf numFmtId="3" fontId="3" fillId="24" borderId="0" xfId="0" applyNumberFormat="1" applyFont="1" applyFill="1" applyAlignment="1">
      <alignment horizontal="left" indent="6"/>
    </xf>
    <xf numFmtId="3" fontId="3" fillId="24" borderId="0" xfId="0" applyNumberFormat="1" applyFont="1" applyFill="1" applyAlignment="1">
      <alignment horizontal="left" indent="8"/>
    </xf>
    <xf numFmtId="3" fontId="3" fillId="24" borderId="0" xfId="0" applyNumberFormat="1" applyFont="1" applyFill="1" applyAlignment="1">
      <alignment horizontal="left" shrinkToFit="1"/>
    </xf>
    <xf numFmtId="3" fontId="51" fillId="24" borderId="0" xfId="0" applyNumberFormat="1" applyFont="1" applyFill="1" applyAlignment="1">
      <alignment shrinkToFit="1"/>
    </xf>
    <xf numFmtId="37" fontId="14" fillId="24" borderId="55" xfId="56" applyNumberFormat="1" applyFont="1" applyFill="1" applyBorder="1" applyAlignment="1">
      <alignment vertical="center"/>
      <protection/>
    </xf>
    <xf numFmtId="164" fontId="14" fillId="24" borderId="55" xfId="56" applyNumberFormat="1" applyFont="1" applyFill="1" applyBorder="1" applyAlignment="1">
      <alignment vertical="center"/>
      <protection/>
    </xf>
    <xf numFmtId="164" fontId="17" fillId="24" borderId="55" xfId="56" applyNumberFormat="1" applyFont="1" applyFill="1" applyBorder="1" applyAlignment="1">
      <alignment vertical="center"/>
      <protection/>
    </xf>
    <xf numFmtId="0" fontId="3" fillId="0" borderId="0" xfId="0" applyFont="1" applyAlignment="1">
      <alignment horizontal="left" indent="4"/>
    </xf>
    <xf numFmtId="0" fontId="33" fillId="0" borderId="0" xfId="0" applyFont="1" applyAlignment="1">
      <alignment/>
    </xf>
    <xf numFmtId="0" fontId="6" fillId="0" borderId="0" xfId="0" applyFont="1" applyAlignment="1">
      <alignment/>
    </xf>
    <xf numFmtId="0" fontId="6" fillId="0" borderId="36" xfId="0" applyFont="1" applyBorder="1" applyAlignment="1">
      <alignment horizontal="center" vertical="center" wrapText="1"/>
    </xf>
    <xf numFmtId="0" fontId="3" fillId="0" borderId="36" xfId="0" applyFont="1" applyBorder="1" applyAlignment="1">
      <alignment horizontal="center"/>
    </xf>
    <xf numFmtId="0" fontId="3" fillId="0" borderId="53" xfId="0" applyFont="1" applyBorder="1" applyAlignment="1">
      <alignment/>
    </xf>
    <xf numFmtId="3" fontId="2" fillId="0" borderId="43" xfId="0" applyNumberFormat="1" applyFont="1" applyBorder="1" applyAlignment="1">
      <alignment/>
    </xf>
    <xf numFmtId="9" fontId="2" fillId="0" borderId="43" xfId="0" applyNumberFormat="1" applyFont="1" applyBorder="1" applyAlignment="1">
      <alignment/>
    </xf>
    <xf numFmtId="10" fontId="2" fillId="0" borderId="43" xfId="0" applyNumberFormat="1" applyFont="1" applyBorder="1" applyAlignment="1">
      <alignment/>
    </xf>
    <xf numFmtId="0" fontId="2" fillId="0" borderId="56" xfId="0" applyFont="1" applyBorder="1" applyAlignment="1">
      <alignment/>
    </xf>
    <xf numFmtId="3" fontId="2" fillId="0" borderId="56" xfId="0" applyNumberFormat="1" applyFont="1" applyBorder="1" applyAlignment="1">
      <alignment/>
    </xf>
    <xf numFmtId="9" fontId="2" fillId="0" borderId="56" xfId="0" applyNumberFormat="1" applyFont="1" applyBorder="1" applyAlignment="1">
      <alignment/>
    </xf>
    <xf numFmtId="3" fontId="2" fillId="0" borderId="56" xfId="0" applyNumberFormat="1" applyFont="1" applyBorder="1" applyAlignment="1" quotePrefix="1">
      <alignment horizontal="center"/>
    </xf>
    <xf numFmtId="0" fontId="3" fillId="0" borderId="36" xfId="0" applyFont="1" applyBorder="1" applyAlignment="1">
      <alignment/>
    </xf>
    <xf numFmtId="3" fontId="3" fillId="0" borderId="36" xfId="0" applyNumberFormat="1" applyFont="1" applyBorder="1" applyAlignment="1">
      <alignment/>
    </xf>
    <xf numFmtId="0" fontId="2" fillId="0" borderId="57" xfId="0" applyFont="1" applyBorder="1" applyAlignment="1">
      <alignment horizontal="left" indent="3"/>
    </xf>
    <xf numFmtId="0" fontId="3" fillId="25" borderId="0" xfId="0" applyFont="1" applyFill="1" applyBorder="1" applyAlignment="1">
      <alignment shrinkToFit="1"/>
    </xf>
    <xf numFmtId="0" fontId="3" fillId="0" borderId="0" xfId="0" applyFont="1" applyAlignment="1">
      <alignment horizontal="left" indent="6"/>
    </xf>
    <xf numFmtId="0" fontId="3" fillId="0" borderId="0" xfId="0" applyFont="1" applyAlignment="1">
      <alignment horizontal="left" indent="3"/>
    </xf>
    <xf numFmtId="3" fontId="34" fillId="0" borderId="0" xfId="0" applyNumberFormat="1" applyFont="1" applyAlignment="1">
      <alignment/>
    </xf>
    <xf numFmtId="0" fontId="34" fillId="0" borderId="0" xfId="0" applyFont="1" applyAlignment="1">
      <alignment/>
    </xf>
    <xf numFmtId="0" fontId="3" fillId="0" borderId="0" xfId="0" applyFont="1" applyAlignment="1">
      <alignment horizontal="left" indent="1"/>
    </xf>
    <xf numFmtId="0" fontId="33" fillId="0" borderId="0" xfId="0" applyFont="1" applyAlignment="1">
      <alignment horizontal="left"/>
    </xf>
    <xf numFmtId="0" fontId="33" fillId="0" borderId="0" xfId="0" applyFont="1" applyAlignment="1">
      <alignment horizontal="center"/>
    </xf>
    <xf numFmtId="0" fontId="2" fillId="0" borderId="36" xfId="0" applyFont="1" applyBorder="1" applyAlignment="1">
      <alignment horizontal="center"/>
    </xf>
    <xf numFmtId="4" fontId="3" fillId="0" borderId="43" xfId="0" applyNumberFormat="1" applyFont="1" applyBorder="1" applyAlignment="1">
      <alignment/>
    </xf>
    <xf numFmtId="0" fontId="2" fillId="25" borderId="43" xfId="0" applyFont="1" applyFill="1" applyBorder="1" applyAlignment="1">
      <alignment shrinkToFit="1"/>
    </xf>
    <xf numFmtId="4" fontId="2" fillId="0" borderId="43" xfId="0" applyNumberFormat="1" applyFont="1" applyBorder="1" applyAlignment="1">
      <alignment/>
    </xf>
    <xf numFmtId="3" fontId="3" fillId="24" borderId="43" xfId="0" applyNumberFormat="1" applyFont="1" applyFill="1" applyBorder="1" applyAlignment="1">
      <alignment/>
    </xf>
    <xf numFmtId="3" fontId="2" fillId="24" borderId="43" xfId="0" applyNumberFormat="1" applyFont="1" applyFill="1" applyBorder="1" applyAlignment="1">
      <alignment/>
    </xf>
    <xf numFmtId="3" fontId="2" fillId="0" borderId="43" xfId="0" applyNumberFormat="1" applyFont="1" applyBorder="1" applyAlignment="1" quotePrefix="1">
      <alignment/>
    </xf>
    <xf numFmtId="1" fontId="2" fillId="0" borderId="43" xfId="0" applyNumberFormat="1" applyFont="1" applyBorder="1" applyAlignment="1">
      <alignment/>
    </xf>
    <xf numFmtId="10" fontId="2" fillId="0" borderId="43" xfId="0" applyNumberFormat="1" applyFont="1" applyBorder="1" applyAlignment="1" quotePrefix="1">
      <alignment/>
    </xf>
    <xf numFmtId="3" fontId="2" fillId="0" borderId="54" xfId="0" applyNumberFormat="1" applyFont="1" applyBorder="1" applyAlignment="1">
      <alignment/>
    </xf>
    <xf numFmtId="4" fontId="2" fillId="0" borderId="54" xfId="0" applyNumberFormat="1" applyFont="1" applyBorder="1" applyAlignment="1">
      <alignment/>
    </xf>
    <xf numFmtId="3" fontId="2" fillId="24" borderId="54" xfId="0" applyNumberFormat="1" applyFont="1" applyFill="1" applyBorder="1" applyAlignment="1">
      <alignment/>
    </xf>
    <xf numFmtId="0" fontId="3" fillId="0" borderId="0" xfId="0" applyFont="1" applyBorder="1" applyAlignment="1" quotePrefix="1">
      <alignment/>
    </xf>
    <xf numFmtId="0" fontId="2" fillId="25" borderId="0" xfId="0" applyFont="1" applyFill="1" applyBorder="1" applyAlignment="1">
      <alignment shrinkToFit="1"/>
    </xf>
    <xf numFmtId="4" fontId="2" fillId="0" borderId="0" xfId="0" applyNumberFormat="1" applyFont="1" applyBorder="1" applyAlignment="1">
      <alignment/>
    </xf>
    <xf numFmtId="3" fontId="2" fillId="24" borderId="0" xfId="0" applyNumberFormat="1" applyFont="1" applyFill="1" applyBorder="1" applyAlignment="1">
      <alignment/>
    </xf>
    <xf numFmtId="0" fontId="51" fillId="0" borderId="0" xfId="0" applyFont="1" applyAlignment="1">
      <alignment horizontal="center"/>
    </xf>
    <xf numFmtId="0" fontId="2" fillId="25" borderId="54" xfId="0" applyFont="1" applyFill="1" applyBorder="1" applyAlignment="1">
      <alignment shrinkToFit="1"/>
    </xf>
    <xf numFmtId="0" fontId="3" fillId="0" borderId="36" xfId="0" applyFont="1" applyBorder="1" applyAlignment="1">
      <alignment horizontal="center" vertical="center" wrapText="1"/>
    </xf>
    <xf numFmtId="0" fontId="3" fillId="0" borderId="58" xfId="0" applyFont="1" applyBorder="1" applyAlignment="1">
      <alignment vertical="top" wrapText="1"/>
    </xf>
    <xf numFmtId="0" fontId="3" fillId="0" borderId="58" xfId="0" applyFont="1" applyBorder="1" applyAlignment="1">
      <alignment/>
    </xf>
    <xf numFmtId="0" fontId="2" fillId="0" borderId="59" xfId="0" applyFont="1" applyBorder="1" applyAlignment="1">
      <alignment vertical="top" wrapText="1"/>
    </xf>
    <xf numFmtId="3" fontId="2" fillId="0" borderId="59" xfId="0" applyNumberFormat="1" applyFont="1" applyBorder="1" applyAlignment="1">
      <alignment/>
    </xf>
    <xf numFmtId="3" fontId="2" fillId="24" borderId="59" xfId="0" applyNumberFormat="1" applyFont="1" applyFill="1" applyBorder="1" applyAlignment="1">
      <alignment/>
    </xf>
    <xf numFmtId="2" fontId="2" fillId="0" borderId="59" xfId="0" applyNumberFormat="1" applyFont="1" applyBorder="1" applyAlignment="1">
      <alignment/>
    </xf>
    <xf numFmtId="0" fontId="3" fillId="0" borderId="59" xfId="0" applyFont="1" applyBorder="1" applyAlignment="1">
      <alignment vertical="top" wrapText="1"/>
    </xf>
    <xf numFmtId="3" fontId="3" fillId="0" borderId="59" xfId="0" applyNumberFormat="1" applyFont="1" applyBorder="1" applyAlignment="1">
      <alignment/>
    </xf>
    <xf numFmtId="0" fontId="2" fillId="0" borderId="60" xfId="0" applyFont="1" applyBorder="1" applyAlignment="1">
      <alignment vertical="top" wrapText="1"/>
    </xf>
    <xf numFmtId="3" fontId="2" fillId="0" borderId="60" xfId="0" applyNumberFormat="1" applyFont="1" applyBorder="1" applyAlignment="1">
      <alignment/>
    </xf>
    <xf numFmtId="2" fontId="2" fillId="0" borderId="60" xfId="0" applyNumberFormat="1" applyFont="1" applyBorder="1" applyAlignment="1">
      <alignment/>
    </xf>
    <xf numFmtId="0" fontId="2" fillId="0" borderId="57" xfId="0" applyFont="1" applyBorder="1" applyAlignment="1">
      <alignment/>
    </xf>
    <xf numFmtId="0" fontId="3" fillId="0" borderId="0" xfId="0" applyFont="1" applyBorder="1" applyAlignment="1">
      <alignment horizontal="left" indent="4"/>
    </xf>
    <xf numFmtId="0" fontId="2" fillId="0" borderId="36" xfId="0" applyFont="1" applyBorder="1" applyAlignment="1">
      <alignment vertical="top" wrapText="1"/>
    </xf>
    <xf numFmtId="0" fontId="2" fillId="0" borderId="36" xfId="0" applyFont="1" applyBorder="1" applyAlignment="1">
      <alignment horizontal="center" vertical="center" wrapText="1"/>
    </xf>
    <xf numFmtId="0" fontId="2" fillId="0" borderId="36" xfId="0" applyFont="1" applyBorder="1" applyAlignment="1">
      <alignment/>
    </xf>
    <xf numFmtId="0" fontId="2" fillId="0" borderId="0" xfId="0" applyFont="1" applyBorder="1" applyAlignment="1">
      <alignment horizontal="left" indent="15"/>
    </xf>
    <xf numFmtId="0" fontId="3" fillId="0" borderId="0" xfId="0" applyFont="1" applyAlignment="1">
      <alignment horizontal="left" indent="2"/>
    </xf>
    <xf numFmtId="3" fontId="2" fillId="24" borderId="53" xfId="0" applyNumberFormat="1" applyFont="1" applyFill="1" applyBorder="1" applyAlignment="1">
      <alignment/>
    </xf>
    <xf numFmtId="3" fontId="2" fillId="0" borderId="53" xfId="0" applyNumberFormat="1" applyFont="1" applyBorder="1" applyAlignment="1">
      <alignment/>
    </xf>
    <xf numFmtId="2" fontId="2" fillId="0" borderId="43" xfId="0" applyNumberFormat="1" applyFont="1" applyBorder="1" applyAlignment="1">
      <alignment/>
    </xf>
    <xf numFmtId="2" fontId="2" fillId="0" borderId="54" xfId="0" applyNumberFormat="1" applyFont="1" applyBorder="1" applyAlignment="1">
      <alignment/>
    </xf>
    <xf numFmtId="0" fontId="51" fillId="0" borderId="58" xfId="0" applyFont="1" applyBorder="1" applyAlignment="1">
      <alignment/>
    </xf>
    <xf numFmtId="3" fontId="51" fillId="0" borderId="58" xfId="0" applyNumberFormat="1" applyFont="1" applyBorder="1" applyAlignment="1">
      <alignment/>
    </xf>
    <xf numFmtId="0" fontId="51" fillId="0" borderId="59" xfId="0" applyFont="1" applyBorder="1" applyAlignment="1">
      <alignment/>
    </xf>
    <xf numFmtId="3" fontId="51" fillId="0" borderId="59" xfId="0" applyNumberFormat="1" applyFont="1" applyBorder="1" applyAlignment="1">
      <alignment/>
    </xf>
    <xf numFmtId="0" fontId="51" fillId="0" borderId="59" xfId="0" applyFont="1" applyFill="1" applyBorder="1" applyAlignment="1">
      <alignment/>
    </xf>
    <xf numFmtId="0" fontId="51" fillId="0" borderId="60" xfId="0" applyFont="1" applyFill="1" applyBorder="1" applyAlignment="1">
      <alignment/>
    </xf>
    <xf numFmtId="3" fontId="51" fillId="0" borderId="60" xfId="0" applyNumberFormat="1" applyFont="1" applyBorder="1" applyAlignment="1">
      <alignment/>
    </xf>
    <xf numFmtId="0" fontId="9" fillId="0" borderId="57" xfId="0" applyFont="1" applyFill="1" applyBorder="1" applyAlignment="1" quotePrefix="1">
      <alignment/>
    </xf>
    <xf numFmtId="3" fontId="51" fillId="0" borderId="0" xfId="0" applyNumberFormat="1" applyFont="1" applyBorder="1" applyAlignment="1">
      <alignment/>
    </xf>
    <xf numFmtId="0" fontId="3" fillId="0" borderId="0" xfId="0" applyFont="1" applyFill="1" applyBorder="1" applyAlignment="1">
      <alignment/>
    </xf>
    <xf numFmtId="3" fontId="3" fillId="0" borderId="0" xfId="0" applyNumberFormat="1" applyFont="1" applyBorder="1" applyAlignment="1">
      <alignment/>
    </xf>
    <xf numFmtId="0" fontId="51" fillId="0" borderId="0" xfId="0" applyFont="1" applyFill="1" applyBorder="1" applyAlignment="1">
      <alignment/>
    </xf>
    <xf numFmtId="0" fontId="3" fillId="0" borderId="0" xfId="0" applyFont="1" applyAlignment="1">
      <alignment horizontal="left" indent="8"/>
    </xf>
    <xf numFmtId="0" fontId="51" fillId="0" borderId="0" xfId="0" applyFont="1" applyAlignment="1">
      <alignment/>
    </xf>
    <xf numFmtId="0" fontId="33" fillId="0" borderId="0" xfId="0" applyFont="1" applyAlignment="1">
      <alignment horizontal="left" indent="8"/>
    </xf>
    <xf numFmtId="0" fontId="51" fillId="0" borderId="0" xfId="0" applyFont="1" applyAlignment="1">
      <alignment horizontal="left" indent="8"/>
    </xf>
    <xf numFmtId="3" fontId="51" fillId="0" borderId="36" xfId="0" applyNumberFormat="1" applyFont="1" applyBorder="1" applyAlignment="1">
      <alignment/>
    </xf>
    <xf numFmtId="0" fontId="51" fillId="0" borderId="36" xfId="0" applyFont="1" applyBorder="1" applyAlignment="1">
      <alignment horizontal="center"/>
    </xf>
    <xf numFmtId="3" fontId="51" fillId="24" borderId="36" xfId="0" applyNumberFormat="1" applyFont="1" applyFill="1" applyBorder="1" applyAlignment="1">
      <alignment/>
    </xf>
    <xf numFmtId="4" fontId="51" fillId="0" borderId="36" xfId="0" applyNumberFormat="1" applyFont="1" applyBorder="1" applyAlignment="1">
      <alignment/>
    </xf>
    <xf numFmtId="2" fontId="51" fillId="0" borderId="36" xfId="0" applyNumberFormat="1" applyFont="1" applyBorder="1" applyAlignment="1">
      <alignment/>
    </xf>
    <xf numFmtId="0" fontId="51" fillId="0" borderId="36" xfId="0" applyFont="1" applyBorder="1" applyAlignment="1" quotePrefix="1">
      <alignment horizontal="center"/>
    </xf>
    <xf numFmtId="0" fontId="3" fillId="0" borderId="0" xfId="0" applyFont="1" applyAlignment="1">
      <alignment horizontal="left" indent="9"/>
    </xf>
    <xf numFmtId="0" fontId="3" fillId="0" borderId="0" xfId="0" applyFont="1" applyAlignment="1">
      <alignment/>
    </xf>
    <xf numFmtId="0" fontId="51" fillId="0" borderId="36" xfId="0" applyFont="1" applyBorder="1" applyAlignment="1">
      <alignment/>
    </xf>
    <xf numFmtId="0" fontId="3" fillId="0" borderId="0" xfId="0" applyFont="1" applyAlignment="1">
      <alignment horizontal="left" indent="14"/>
    </xf>
    <xf numFmtId="0" fontId="3" fillId="25" borderId="61" xfId="0" applyFont="1" applyFill="1" applyBorder="1" applyAlignment="1">
      <alignment horizontal="center" vertical="center" wrapText="1"/>
    </xf>
    <xf numFmtId="0" fontId="2" fillId="0" borderId="34" xfId="0" applyFont="1" applyBorder="1" applyAlignment="1">
      <alignment horizontal="left" vertical="center" wrapText="1"/>
    </xf>
    <xf numFmtId="0" fontId="3" fillId="25" borderId="62" xfId="0" applyFont="1" applyFill="1" applyBorder="1" applyAlignment="1">
      <alignment horizontal="center" vertical="center" wrapText="1"/>
    </xf>
    <xf numFmtId="0" fontId="3" fillId="25" borderId="63" xfId="0" applyFont="1" applyFill="1" applyBorder="1" applyAlignment="1">
      <alignment horizontal="center" vertical="center" wrapText="1"/>
    </xf>
    <xf numFmtId="0" fontId="3" fillId="25" borderId="64" xfId="0" applyFont="1" applyFill="1" applyBorder="1" applyAlignment="1">
      <alignment horizontal="center" vertical="center" wrapText="1"/>
    </xf>
    <xf numFmtId="0" fontId="3" fillId="25" borderId="12" xfId="0" applyFont="1" applyFill="1" applyBorder="1" applyAlignment="1">
      <alignment horizontal="center" vertical="center" wrapText="1"/>
    </xf>
    <xf numFmtId="0" fontId="3" fillId="25" borderId="12" xfId="0" applyFont="1" applyFill="1" applyBorder="1" applyAlignment="1">
      <alignment horizontal="center" vertical="center"/>
    </xf>
    <xf numFmtId="0" fontId="3" fillId="26" borderId="65" xfId="0" applyFont="1" applyFill="1" applyBorder="1" applyAlignment="1">
      <alignment horizontal="center"/>
    </xf>
    <xf numFmtId="0" fontId="9" fillId="0" borderId="0" xfId="0" applyFont="1" applyBorder="1" applyAlignment="1">
      <alignment horizontal="center"/>
    </xf>
    <xf numFmtId="0" fontId="3" fillId="0" borderId="66" xfId="0" applyFont="1" applyBorder="1" applyAlignment="1">
      <alignment horizontal="center" vertical="center"/>
    </xf>
    <xf numFmtId="0" fontId="2" fillId="0" borderId="67" xfId="0" applyFont="1" applyBorder="1" applyAlignment="1">
      <alignment horizontal="left" shrinkToFit="1"/>
    </xf>
    <xf numFmtId="0" fontId="2" fillId="0" borderId="20" xfId="0" applyFont="1" applyBorder="1" applyAlignment="1">
      <alignment horizontal="left" shrinkToFit="1"/>
    </xf>
    <xf numFmtId="0" fontId="2" fillId="0" borderId="68" xfId="0" applyFont="1" applyBorder="1" applyAlignment="1">
      <alignment horizontal="left" shrinkToFit="1"/>
    </xf>
    <xf numFmtId="0" fontId="7" fillId="0" borderId="0" xfId="0" applyFont="1" applyBorder="1" applyAlignment="1">
      <alignment horizontal="center" vertical="center" wrapText="1"/>
    </xf>
    <xf numFmtId="0" fontId="8" fillId="0" borderId="0" xfId="0" applyFont="1" applyBorder="1" applyAlignment="1">
      <alignment horizontal="center"/>
    </xf>
    <xf numFmtId="3" fontId="15" fillId="25" borderId="0" xfId="0" applyNumberFormat="1" applyFont="1" applyFill="1" applyBorder="1" applyAlignment="1">
      <alignment horizontal="center" shrinkToFit="1"/>
    </xf>
    <xf numFmtId="0" fontId="6" fillId="25" borderId="69" xfId="0" applyFont="1" applyFill="1" applyBorder="1" applyAlignment="1">
      <alignment horizontal="center" vertical="center" wrapText="1"/>
    </xf>
    <xf numFmtId="0" fontId="6" fillId="25" borderId="70" xfId="0" applyFont="1" applyFill="1" applyBorder="1" applyAlignment="1">
      <alignment horizontal="center" vertical="center" wrapText="1"/>
    </xf>
    <xf numFmtId="49" fontId="6" fillId="25" borderId="69" xfId="0" applyNumberFormat="1" applyFont="1" applyFill="1" applyBorder="1" applyAlignment="1">
      <alignment horizontal="center" vertical="center" wrapText="1"/>
    </xf>
    <xf numFmtId="49" fontId="6" fillId="25" borderId="70" xfId="0" applyNumberFormat="1" applyFont="1" applyFill="1" applyBorder="1" applyAlignment="1">
      <alignment horizontal="center" vertical="center" wrapText="1"/>
    </xf>
    <xf numFmtId="0" fontId="20" fillId="24" borderId="0" xfId="0" applyFont="1" applyFill="1" applyAlignment="1">
      <alignment horizontal="center"/>
    </xf>
    <xf numFmtId="0" fontId="2" fillId="24" borderId="0" xfId="0" applyFont="1" applyFill="1" applyAlignment="1">
      <alignment horizontal="center"/>
    </xf>
    <xf numFmtId="0" fontId="4" fillId="24" borderId="71" xfId="61" applyFont="1" applyFill="1" applyBorder="1" applyAlignment="1">
      <alignment/>
      <protection/>
    </xf>
    <xf numFmtId="0" fontId="4" fillId="24" borderId="72" xfId="61" applyFont="1" applyFill="1" applyBorder="1" applyAlignment="1">
      <alignment/>
      <protection/>
    </xf>
    <xf numFmtId="0" fontId="4" fillId="24" borderId="73" xfId="61" applyFont="1" applyFill="1" applyBorder="1" applyAlignment="1">
      <alignment/>
      <protection/>
    </xf>
    <xf numFmtId="0" fontId="4" fillId="24" borderId="74" xfId="61" applyFont="1" applyFill="1" applyBorder="1" applyAlignment="1">
      <alignment/>
      <protection/>
    </xf>
    <xf numFmtId="0" fontId="4" fillId="24" borderId="75" xfId="61" applyFont="1" applyFill="1" applyBorder="1" applyAlignment="1">
      <alignment horizontal="center"/>
      <protection/>
    </xf>
    <xf numFmtId="0" fontId="4" fillId="24" borderId="76" xfId="61" applyFont="1" applyFill="1" applyBorder="1" applyAlignment="1">
      <alignment horizontal="center"/>
      <protection/>
    </xf>
    <xf numFmtId="0" fontId="4" fillId="24" borderId="77" xfId="61" applyFont="1" applyFill="1" applyBorder="1" applyAlignment="1">
      <alignment horizontal="center"/>
      <protection/>
    </xf>
    <xf numFmtId="14" fontId="3" fillId="25" borderId="0" xfId="0" applyNumberFormat="1" applyFont="1" applyFill="1" applyAlignment="1">
      <alignment horizontal="center" shrinkToFit="1"/>
    </xf>
    <xf numFmtId="0" fontId="2" fillId="25" borderId="34"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2" fillId="0" borderId="10" xfId="0" applyNumberFormat="1" applyFont="1" applyBorder="1" applyAlignment="1">
      <alignment horizontal="center" vertical="center" shrinkToFit="1"/>
    </xf>
    <xf numFmtId="0" fontId="2" fillId="25" borderId="10" xfId="0" applyFont="1" applyFill="1" applyBorder="1" applyAlignment="1">
      <alignment horizontal="center" vertical="center" wrapText="1"/>
    </xf>
    <xf numFmtId="0" fontId="2" fillId="25" borderId="11" xfId="0" applyFont="1" applyFill="1" applyBorder="1" applyAlignment="1">
      <alignment horizontal="center" vertical="center" wrapText="1"/>
    </xf>
    <xf numFmtId="0" fontId="2" fillId="25" borderId="31" xfId="0" applyFont="1" applyFill="1" applyBorder="1" applyAlignment="1">
      <alignment horizontal="center" vertical="center" wrapText="1"/>
    </xf>
    <xf numFmtId="0" fontId="2" fillId="0" borderId="35" xfId="0" applyFont="1" applyBorder="1" applyAlignment="1">
      <alignment horizontal="left" vertical="center" wrapText="1"/>
    </xf>
    <xf numFmtId="0" fontId="2" fillId="25" borderId="35"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167" fontId="2" fillId="25" borderId="0" xfId="42" applyNumberFormat="1" applyFont="1" applyFill="1" applyBorder="1" applyAlignment="1" applyProtection="1">
      <alignment horizontal="center" vertical="top" wrapText="1" shrinkToFit="1"/>
      <protection/>
    </xf>
    <xf numFmtId="0" fontId="2" fillId="0" borderId="0" xfId="0" applyFont="1" applyBorder="1" applyAlignment="1">
      <alignment horizontal="left" shrinkToFit="1"/>
    </xf>
    <xf numFmtId="0" fontId="2" fillId="0" borderId="0" xfId="0" applyFont="1" applyBorder="1" applyAlignment="1" quotePrefix="1">
      <alignment horizontal="left" indent="1" shrinkToFit="1"/>
    </xf>
    <xf numFmtId="0" fontId="2" fillId="0" borderId="0" xfId="0" applyFont="1" applyBorder="1" applyAlignment="1">
      <alignment horizontal="left" indent="1" shrinkToFit="1"/>
    </xf>
    <xf numFmtId="0" fontId="2" fillId="0" borderId="0" xfId="0" applyFont="1" applyBorder="1" applyAlignment="1">
      <alignment horizontal="center" shrinkToFit="1"/>
    </xf>
    <xf numFmtId="0" fontId="3" fillId="0" borderId="12" xfId="0" applyFont="1" applyBorder="1" applyAlignment="1">
      <alignment horizontal="center" vertical="center" wrapText="1"/>
    </xf>
    <xf numFmtId="0" fontId="3" fillId="0" borderId="12" xfId="0" applyFont="1" applyBorder="1" applyAlignment="1">
      <alignment horizontal="center" vertical="center" wrapText="1" shrinkToFit="1"/>
    </xf>
    <xf numFmtId="3" fontId="3" fillId="0" borderId="12" xfId="0" applyNumberFormat="1" applyFont="1" applyBorder="1" applyAlignment="1">
      <alignment horizontal="center" vertical="center" wrapText="1" shrinkToFit="1"/>
    </xf>
    <xf numFmtId="3" fontId="2" fillId="0" borderId="78" xfId="0" applyNumberFormat="1" applyFont="1" applyBorder="1" applyAlignment="1">
      <alignment horizontal="left"/>
    </xf>
    <xf numFmtId="3" fontId="23" fillId="25" borderId="0" xfId="0" applyNumberFormat="1" applyFont="1" applyFill="1" applyAlignment="1">
      <alignment horizontal="left" shrinkToFit="1"/>
    </xf>
    <xf numFmtId="3" fontId="3" fillId="0" borderId="62" xfId="0" applyNumberFormat="1" applyFont="1" applyBorder="1" applyAlignment="1">
      <alignment horizontal="center" vertical="center" wrapText="1" shrinkToFit="1"/>
    </xf>
    <xf numFmtId="3" fontId="3" fillId="0" borderId="63" xfId="0" applyNumberFormat="1" applyFont="1" applyBorder="1" applyAlignment="1">
      <alignment horizontal="center" vertical="center" wrapText="1" shrinkToFit="1"/>
    </xf>
    <xf numFmtId="3" fontId="3" fillId="0" borderId="64" xfId="0" applyNumberFormat="1" applyFont="1" applyBorder="1" applyAlignment="1">
      <alignment horizontal="center" vertical="center" wrapText="1" shrinkToFit="1"/>
    </xf>
    <xf numFmtId="3" fontId="3" fillId="0" borderId="61" xfId="0" applyNumberFormat="1" applyFont="1" applyBorder="1" applyAlignment="1">
      <alignment horizontal="center" vertical="center" wrapText="1" shrinkToFit="1"/>
    </xf>
    <xf numFmtId="0" fontId="29" fillId="0" borderId="79" xfId="0" applyFont="1" applyBorder="1" applyAlignment="1">
      <alignment horizontal="center" vertical="top" wrapText="1"/>
    </xf>
    <xf numFmtId="0" fontId="29" fillId="0" borderId="80" xfId="0" applyFont="1" applyBorder="1" applyAlignment="1">
      <alignment horizontal="center" vertical="top" wrapText="1"/>
    </xf>
    <xf numFmtId="0" fontId="29" fillId="0" borderId="81" xfId="0" applyFont="1" applyBorder="1" applyAlignment="1">
      <alignment horizontal="center" vertical="top" wrapText="1"/>
    </xf>
    <xf numFmtId="0" fontId="3" fillId="0" borderId="82" xfId="0" applyFont="1" applyBorder="1" applyAlignment="1">
      <alignment horizontal="left"/>
    </xf>
    <xf numFmtId="0" fontId="3" fillId="0" borderId="83" xfId="0" applyFont="1" applyBorder="1" applyAlignment="1">
      <alignment horizontal="left"/>
    </xf>
    <xf numFmtId="0" fontId="3" fillId="0" borderId="84" xfId="0" applyFont="1" applyBorder="1" applyAlignment="1">
      <alignment horizontal="left"/>
    </xf>
    <xf numFmtId="0" fontId="21" fillId="0" borderId="85" xfId="0" applyNumberFormat="1" applyFont="1" applyBorder="1" applyAlignment="1">
      <alignment horizontal="left"/>
    </xf>
    <xf numFmtId="0" fontId="21" fillId="0" borderId="86" xfId="0" applyFont="1" applyBorder="1" applyAlignment="1">
      <alignment horizontal="left"/>
    </xf>
    <xf numFmtId="0" fontId="21" fillId="0" borderId="87" xfId="0" applyFont="1" applyBorder="1" applyAlignment="1">
      <alignment horizontal="left"/>
    </xf>
    <xf numFmtId="0" fontId="14" fillId="0" borderId="85" xfId="0" applyNumberFormat="1" applyFont="1" applyBorder="1" applyAlignment="1">
      <alignment horizontal="left"/>
    </xf>
    <xf numFmtId="0" fontId="14" fillId="0" borderId="86" xfId="0" applyFont="1" applyBorder="1" applyAlignment="1" quotePrefix="1">
      <alignment horizontal="left"/>
    </xf>
    <xf numFmtId="0" fontId="14" fillId="0" borderId="87" xfId="0" applyFont="1" applyBorder="1" applyAlignment="1" quotePrefix="1">
      <alignment horizontal="left"/>
    </xf>
    <xf numFmtId="0" fontId="3" fillId="0" borderId="85" xfId="0" applyNumberFormat="1" applyFont="1" applyBorder="1" applyAlignment="1">
      <alignment horizontal="left"/>
    </xf>
    <xf numFmtId="0" fontId="3" fillId="0" borderId="86" xfId="0" applyFont="1" applyBorder="1" applyAlignment="1">
      <alignment horizontal="left"/>
    </xf>
    <xf numFmtId="0" fontId="3" fillId="0" borderId="87" xfId="0" applyFont="1" applyBorder="1" applyAlignment="1">
      <alignment horizontal="left"/>
    </xf>
    <xf numFmtId="0" fontId="14" fillId="0" borderId="88" xfId="0" applyNumberFormat="1" applyFont="1" applyBorder="1" applyAlignment="1">
      <alignment horizontal="left"/>
    </xf>
    <xf numFmtId="0" fontId="14" fillId="0" borderId="89" xfId="0" applyFont="1" applyBorder="1" applyAlignment="1" quotePrefix="1">
      <alignment horizontal="left"/>
    </xf>
    <xf numFmtId="0" fontId="14" fillId="0" borderId="90" xfId="0" applyFont="1" applyBorder="1" applyAlignment="1" quotePrefix="1">
      <alignment horizontal="left"/>
    </xf>
    <xf numFmtId="3" fontId="6" fillId="0" borderId="69" xfId="0" applyNumberFormat="1" applyFont="1" applyBorder="1" applyAlignment="1">
      <alignment horizontal="center" vertical="center" wrapText="1"/>
    </xf>
    <xf numFmtId="3" fontId="6" fillId="0" borderId="70" xfId="0" applyNumberFormat="1"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3" fontId="20" fillId="24" borderId="0" xfId="0" applyNumberFormat="1" applyFont="1" applyFill="1" applyBorder="1" applyAlignment="1">
      <alignment horizontal="center" vertical="center"/>
    </xf>
    <xf numFmtId="3" fontId="22" fillId="24" borderId="91" xfId="0" applyNumberFormat="1" applyFont="1" applyFill="1" applyBorder="1" applyAlignment="1">
      <alignment horizontal="right"/>
    </xf>
    <xf numFmtId="3" fontId="3" fillId="24" borderId="12" xfId="0" applyNumberFormat="1" applyFont="1" applyFill="1" applyBorder="1" applyAlignment="1">
      <alignment horizontal="center" vertical="center"/>
    </xf>
    <xf numFmtId="3" fontId="3" fillId="24" borderId="12" xfId="0" applyNumberFormat="1" applyFont="1" applyFill="1" applyBorder="1" applyAlignment="1">
      <alignment horizontal="center"/>
    </xf>
    <xf numFmtId="3" fontId="6" fillId="24" borderId="34" xfId="0" applyNumberFormat="1" applyFont="1" applyFill="1" applyBorder="1" applyAlignment="1">
      <alignment horizontal="left" shrinkToFit="1"/>
    </xf>
    <xf numFmtId="3" fontId="14" fillId="24" borderId="10" xfId="0" applyNumberFormat="1" applyFont="1" applyFill="1" applyBorder="1" applyAlignment="1">
      <alignment horizontal="left" indent="1" shrinkToFit="1"/>
    </xf>
    <xf numFmtId="3" fontId="6" fillId="24" borderId="10" xfId="0" applyNumberFormat="1" applyFont="1" applyFill="1" applyBorder="1" applyAlignment="1">
      <alignment horizontal="left" indent="2" shrinkToFit="1"/>
    </xf>
    <xf numFmtId="3" fontId="6" fillId="24" borderId="10" xfId="0" applyNumberFormat="1" applyFont="1" applyFill="1" applyBorder="1" applyAlignment="1">
      <alignment horizontal="left" shrinkToFit="1"/>
    </xf>
    <xf numFmtId="3" fontId="22" fillId="24" borderId="0" xfId="0" applyNumberFormat="1" applyFont="1" applyFill="1" applyBorder="1" applyAlignment="1">
      <alignment horizontal="right"/>
    </xf>
    <xf numFmtId="3" fontId="6" fillId="24" borderId="10" xfId="0" applyNumberFormat="1" applyFont="1" applyFill="1" applyBorder="1" applyAlignment="1">
      <alignment horizontal="left" indent="1" shrinkToFit="1"/>
    </xf>
    <xf numFmtId="3" fontId="14" fillId="25" borderId="10" xfId="0" applyNumberFormat="1" applyFont="1" applyFill="1" applyBorder="1" applyAlignment="1">
      <alignment horizontal="left" indent="1" shrinkToFit="1"/>
    </xf>
    <xf numFmtId="3" fontId="6" fillId="24" borderId="35" xfId="0" applyNumberFormat="1" applyFont="1" applyFill="1" applyBorder="1" applyAlignment="1">
      <alignment horizontal="left" indent="1" shrinkToFit="1"/>
    </xf>
    <xf numFmtId="0" fontId="6" fillId="0" borderId="79" xfId="0" applyFont="1" applyBorder="1" applyAlignment="1">
      <alignment horizontal="center"/>
    </xf>
    <xf numFmtId="0" fontId="6" fillId="0" borderId="80" xfId="0" applyFont="1" applyBorder="1" applyAlignment="1">
      <alignment horizontal="center"/>
    </xf>
    <xf numFmtId="0" fontId="6" fillId="0" borderId="81" xfId="0" applyFont="1" applyBorder="1" applyAlignment="1">
      <alignment horizontal="center"/>
    </xf>
    <xf numFmtId="0" fontId="6" fillId="0" borderId="37" xfId="0" applyFont="1" applyBorder="1" applyAlignment="1">
      <alignment horizontal="center" vertical="center" wrapText="1"/>
    </xf>
    <xf numFmtId="0" fontId="6" fillId="0" borderId="9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79" xfId="0" applyFont="1" applyBorder="1" applyAlignment="1">
      <alignment horizontal="center"/>
    </xf>
    <xf numFmtId="0" fontId="3" fillId="0" borderId="81" xfId="0" applyFont="1" applyBorder="1" applyAlignment="1">
      <alignment horizontal="center"/>
    </xf>
    <xf numFmtId="0" fontId="3" fillId="0" borderId="93" xfId="0" applyFont="1" applyBorder="1" applyAlignment="1">
      <alignment horizontal="center" vertical="center" wrapText="1"/>
    </xf>
    <xf numFmtId="0" fontId="3" fillId="0" borderId="80" xfId="0" applyFont="1" applyBorder="1" applyAlignment="1">
      <alignment horizontal="center"/>
    </xf>
    <xf numFmtId="0" fontId="3" fillId="25" borderId="0" xfId="0" applyFont="1" applyFill="1" applyBorder="1" applyAlignment="1">
      <alignment horizontal="left" shrinkToFit="1"/>
    </xf>
    <xf numFmtId="0" fontId="33" fillId="0" borderId="0" xfId="0" applyFont="1" applyAlignment="1">
      <alignment/>
    </xf>
    <xf numFmtId="0" fontId="3" fillId="0" borderId="36" xfId="0" applyFont="1" applyBorder="1" applyAlignment="1">
      <alignment horizontal="center" vertical="center" wrapText="1"/>
    </xf>
    <xf numFmtId="0" fontId="3" fillId="25" borderId="0" xfId="0" applyFont="1" applyFill="1" applyBorder="1" applyAlignment="1">
      <alignment horizontal="left" indent="3" shrinkToFit="1"/>
    </xf>
    <xf numFmtId="0" fontId="3" fillId="0" borderId="79"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36" xfId="0" applyFont="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BCDPS"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Bao cao tai chinh 280405_But toan DC_08_Hop Thinh" xfId="56"/>
    <cellStyle name="Normal_BCDPS_2" xfId="57"/>
    <cellStyle name="Normal_KQKD-01" xfId="58"/>
    <cellStyle name="Normal_MauBCKT2004(general)" xfId="59"/>
    <cellStyle name="Normal_Sheet1" xfId="60"/>
    <cellStyle name="Normal_Sheet3" xfId="61"/>
    <cellStyle name="Normal_Tong hop bao cao (blank) (version 1)"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876300</xdr:colOff>
      <xdr:row>2</xdr:row>
      <xdr:rowOff>9525</xdr:rowOff>
    </xdr:from>
    <xdr:to>
      <xdr:col>0</xdr:col>
      <xdr:colOff>2428875</xdr:colOff>
      <xdr:row>2</xdr:row>
      <xdr:rowOff>9525</xdr:rowOff>
    </xdr:to>
    <xdr:sp>
      <xdr:nvSpPr>
        <xdr:cNvPr id="1" name="Straight Connector 2"/>
        <xdr:cNvSpPr>
          <a:spLocks/>
        </xdr:cNvSpPr>
      </xdr:nvSpPr>
      <xdr:spPr>
        <a:xfrm>
          <a:off x="876300" y="457200"/>
          <a:ext cx="15621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2</xdr:row>
      <xdr:rowOff>9525</xdr:rowOff>
    </xdr:from>
    <xdr:to>
      <xdr:col>0</xdr:col>
      <xdr:colOff>2190750</xdr:colOff>
      <xdr:row>2</xdr:row>
      <xdr:rowOff>9525</xdr:rowOff>
    </xdr:to>
    <xdr:sp>
      <xdr:nvSpPr>
        <xdr:cNvPr id="1" name="Line 1"/>
        <xdr:cNvSpPr>
          <a:spLocks/>
        </xdr:cNvSpPr>
      </xdr:nvSpPr>
      <xdr:spPr>
        <a:xfrm>
          <a:off x="428625" y="409575"/>
          <a:ext cx="1771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800100</xdr:colOff>
      <xdr:row>2</xdr:row>
      <xdr:rowOff>0</xdr:rowOff>
    </xdr:from>
    <xdr:to>
      <xdr:col>3</xdr:col>
      <xdr:colOff>676275</xdr:colOff>
      <xdr:row>2</xdr:row>
      <xdr:rowOff>0</xdr:rowOff>
    </xdr:to>
    <xdr:sp>
      <xdr:nvSpPr>
        <xdr:cNvPr id="2" name="Line 2"/>
        <xdr:cNvSpPr>
          <a:spLocks/>
        </xdr:cNvSpPr>
      </xdr:nvSpPr>
      <xdr:spPr>
        <a:xfrm>
          <a:off x="4314825" y="400050"/>
          <a:ext cx="1066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1</xdr:row>
      <xdr:rowOff>190500</xdr:rowOff>
    </xdr:from>
    <xdr:to>
      <xdr:col>0</xdr:col>
      <xdr:colOff>2362200</xdr:colOff>
      <xdr:row>1</xdr:row>
      <xdr:rowOff>190500</xdr:rowOff>
    </xdr:to>
    <xdr:sp>
      <xdr:nvSpPr>
        <xdr:cNvPr id="1" name="Line 1"/>
        <xdr:cNvSpPr>
          <a:spLocks/>
        </xdr:cNvSpPr>
      </xdr:nvSpPr>
      <xdr:spPr>
        <a:xfrm>
          <a:off x="809625" y="381000"/>
          <a:ext cx="1552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2</xdr:row>
      <xdr:rowOff>9525</xdr:rowOff>
    </xdr:from>
    <xdr:to>
      <xdr:col>1</xdr:col>
      <xdr:colOff>1438275</xdr:colOff>
      <xdr:row>2</xdr:row>
      <xdr:rowOff>9525</xdr:rowOff>
    </xdr:to>
    <xdr:sp>
      <xdr:nvSpPr>
        <xdr:cNvPr id="1" name="Straight Connector 2"/>
        <xdr:cNvSpPr>
          <a:spLocks/>
        </xdr:cNvSpPr>
      </xdr:nvSpPr>
      <xdr:spPr>
        <a:xfrm>
          <a:off x="571500" y="400050"/>
          <a:ext cx="14763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2</xdr:row>
      <xdr:rowOff>19050</xdr:rowOff>
    </xdr:from>
    <xdr:to>
      <xdr:col>3</xdr:col>
      <xdr:colOff>161925</xdr:colOff>
      <xdr:row>2</xdr:row>
      <xdr:rowOff>19050</xdr:rowOff>
    </xdr:to>
    <xdr:sp>
      <xdr:nvSpPr>
        <xdr:cNvPr id="1" name="Straight Connector 2"/>
        <xdr:cNvSpPr>
          <a:spLocks/>
        </xdr:cNvSpPr>
      </xdr:nvSpPr>
      <xdr:spPr>
        <a:xfrm>
          <a:off x="781050" y="447675"/>
          <a:ext cx="13620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2</xdr:row>
      <xdr:rowOff>0</xdr:rowOff>
    </xdr:from>
    <xdr:to>
      <xdr:col>14</xdr:col>
      <xdr:colOff>533400</xdr:colOff>
      <xdr:row>2</xdr:row>
      <xdr:rowOff>0</xdr:rowOff>
    </xdr:to>
    <xdr:sp>
      <xdr:nvSpPr>
        <xdr:cNvPr id="1" name="Line 1"/>
        <xdr:cNvSpPr>
          <a:spLocks/>
        </xdr:cNvSpPr>
      </xdr:nvSpPr>
      <xdr:spPr>
        <a:xfrm>
          <a:off x="14563725" y="40005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161925</xdr:colOff>
      <xdr:row>1</xdr:row>
      <xdr:rowOff>200025</xdr:rowOff>
    </xdr:from>
    <xdr:to>
      <xdr:col>1</xdr:col>
      <xdr:colOff>2105025</xdr:colOff>
      <xdr:row>1</xdr:row>
      <xdr:rowOff>200025</xdr:rowOff>
    </xdr:to>
    <xdr:sp>
      <xdr:nvSpPr>
        <xdr:cNvPr id="2" name="Line 2"/>
        <xdr:cNvSpPr>
          <a:spLocks/>
        </xdr:cNvSpPr>
      </xdr:nvSpPr>
      <xdr:spPr>
        <a:xfrm>
          <a:off x="647700" y="400050"/>
          <a:ext cx="1952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xdr:row>
      <xdr:rowOff>9525</xdr:rowOff>
    </xdr:from>
    <xdr:to>
      <xdr:col>1</xdr:col>
      <xdr:colOff>2009775</xdr:colOff>
      <xdr:row>2</xdr:row>
      <xdr:rowOff>9525</xdr:rowOff>
    </xdr:to>
    <xdr:sp>
      <xdr:nvSpPr>
        <xdr:cNvPr id="1" name="Line 1"/>
        <xdr:cNvSpPr>
          <a:spLocks/>
        </xdr:cNvSpPr>
      </xdr:nvSpPr>
      <xdr:spPr>
        <a:xfrm>
          <a:off x="352425" y="409575"/>
          <a:ext cx="1866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466725</xdr:colOff>
      <xdr:row>2</xdr:row>
      <xdr:rowOff>9525</xdr:rowOff>
    </xdr:from>
    <xdr:to>
      <xdr:col>6</xdr:col>
      <xdr:colOff>238125</xdr:colOff>
      <xdr:row>2</xdr:row>
      <xdr:rowOff>9525</xdr:rowOff>
    </xdr:to>
    <xdr:sp>
      <xdr:nvSpPr>
        <xdr:cNvPr id="2" name="Line 2"/>
        <xdr:cNvSpPr>
          <a:spLocks/>
        </xdr:cNvSpPr>
      </xdr:nvSpPr>
      <xdr:spPr>
        <a:xfrm>
          <a:off x="4429125" y="40957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2</xdr:row>
      <xdr:rowOff>0</xdr:rowOff>
    </xdr:from>
    <xdr:to>
      <xdr:col>2</xdr:col>
      <xdr:colOff>314325</xdr:colOff>
      <xdr:row>2</xdr:row>
      <xdr:rowOff>0</xdr:rowOff>
    </xdr:to>
    <xdr:sp>
      <xdr:nvSpPr>
        <xdr:cNvPr id="1" name="Line 1"/>
        <xdr:cNvSpPr>
          <a:spLocks/>
        </xdr:cNvSpPr>
      </xdr:nvSpPr>
      <xdr:spPr>
        <a:xfrm>
          <a:off x="457200" y="400050"/>
          <a:ext cx="1714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142875</xdr:colOff>
      <xdr:row>1</xdr:row>
      <xdr:rowOff>200025</xdr:rowOff>
    </xdr:from>
    <xdr:to>
      <xdr:col>6</xdr:col>
      <xdr:colOff>581025</xdr:colOff>
      <xdr:row>1</xdr:row>
      <xdr:rowOff>200025</xdr:rowOff>
    </xdr:to>
    <xdr:sp>
      <xdr:nvSpPr>
        <xdr:cNvPr id="2" name="Line 2"/>
        <xdr:cNvSpPr>
          <a:spLocks/>
        </xdr:cNvSpPr>
      </xdr:nvSpPr>
      <xdr:spPr>
        <a:xfrm>
          <a:off x="4333875" y="400050"/>
          <a:ext cx="117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xdr:row>
      <xdr:rowOff>0</xdr:rowOff>
    </xdr:from>
    <xdr:to>
      <xdr:col>1</xdr:col>
      <xdr:colOff>1685925</xdr:colOff>
      <xdr:row>2</xdr:row>
      <xdr:rowOff>0</xdr:rowOff>
    </xdr:to>
    <xdr:sp>
      <xdr:nvSpPr>
        <xdr:cNvPr id="1" name="Line 1"/>
        <xdr:cNvSpPr>
          <a:spLocks/>
        </xdr:cNvSpPr>
      </xdr:nvSpPr>
      <xdr:spPr>
        <a:xfrm>
          <a:off x="485775" y="400050"/>
          <a:ext cx="1809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3067050</xdr:colOff>
      <xdr:row>1</xdr:row>
      <xdr:rowOff>200025</xdr:rowOff>
    </xdr:from>
    <xdr:to>
      <xdr:col>1</xdr:col>
      <xdr:colOff>4229100</xdr:colOff>
      <xdr:row>1</xdr:row>
      <xdr:rowOff>200025</xdr:rowOff>
    </xdr:to>
    <xdr:sp>
      <xdr:nvSpPr>
        <xdr:cNvPr id="2" name="Line 3"/>
        <xdr:cNvSpPr>
          <a:spLocks/>
        </xdr:cNvSpPr>
      </xdr:nvSpPr>
      <xdr:spPr>
        <a:xfrm>
          <a:off x="3676650" y="400050"/>
          <a:ext cx="1162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0</xdr:rowOff>
    </xdr:from>
    <xdr:to>
      <xdr:col>0</xdr:col>
      <xdr:colOff>2371725</xdr:colOff>
      <xdr:row>2</xdr:row>
      <xdr:rowOff>0</xdr:rowOff>
    </xdr:to>
    <xdr:sp>
      <xdr:nvSpPr>
        <xdr:cNvPr id="1" name="Line 7"/>
        <xdr:cNvSpPr>
          <a:spLocks/>
        </xdr:cNvSpPr>
      </xdr:nvSpPr>
      <xdr:spPr>
        <a:xfrm>
          <a:off x="495300" y="400050"/>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2</xdr:row>
      <xdr:rowOff>0</xdr:rowOff>
    </xdr:from>
    <xdr:to>
      <xdr:col>3</xdr:col>
      <xdr:colOff>38100</xdr:colOff>
      <xdr:row>2</xdr:row>
      <xdr:rowOff>0</xdr:rowOff>
    </xdr:to>
    <xdr:sp>
      <xdr:nvSpPr>
        <xdr:cNvPr id="2" name="Line 8"/>
        <xdr:cNvSpPr>
          <a:spLocks/>
        </xdr:cNvSpPr>
      </xdr:nvSpPr>
      <xdr:spPr>
        <a:xfrm>
          <a:off x="3914775" y="400050"/>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xdr:row>
      <xdr:rowOff>0</xdr:rowOff>
    </xdr:from>
    <xdr:to>
      <xdr:col>0</xdr:col>
      <xdr:colOff>2371725</xdr:colOff>
      <xdr:row>2</xdr:row>
      <xdr:rowOff>0</xdr:rowOff>
    </xdr:to>
    <xdr:sp>
      <xdr:nvSpPr>
        <xdr:cNvPr id="3" name="Line 9"/>
        <xdr:cNvSpPr>
          <a:spLocks/>
        </xdr:cNvSpPr>
      </xdr:nvSpPr>
      <xdr:spPr>
        <a:xfrm>
          <a:off x="495300" y="400050"/>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2</xdr:row>
      <xdr:rowOff>0</xdr:rowOff>
    </xdr:from>
    <xdr:to>
      <xdr:col>3</xdr:col>
      <xdr:colOff>38100</xdr:colOff>
      <xdr:row>2</xdr:row>
      <xdr:rowOff>0</xdr:rowOff>
    </xdr:to>
    <xdr:sp>
      <xdr:nvSpPr>
        <xdr:cNvPr id="4" name="Line 10"/>
        <xdr:cNvSpPr>
          <a:spLocks/>
        </xdr:cNvSpPr>
      </xdr:nvSpPr>
      <xdr:spPr>
        <a:xfrm>
          <a:off x="3914775" y="400050"/>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xdr:row>
      <xdr:rowOff>0</xdr:rowOff>
    </xdr:from>
    <xdr:to>
      <xdr:col>0</xdr:col>
      <xdr:colOff>2371725</xdr:colOff>
      <xdr:row>2</xdr:row>
      <xdr:rowOff>0</xdr:rowOff>
    </xdr:to>
    <xdr:sp>
      <xdr:nvSpPr>
        <xdr:cNvPr id="5" name="Line 11"/>
        <xdr:cNvSpPr>
          <a:spLocks/>
        </xdr:cNvSpPr>
      </xdr:nvSpPr>
      <xdr:spPr>
        <a:xfrm>
          <a:off x="495300" y="400050"/>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2</xdr:row>
      <xdr:rowOff>0</xdr:rowOff>
    </xdr:from>
    <xdr:to>
      <xdr:col>3</xdr:col>
      <xdr:colOff>38100</xdr:colOff>
      <xdr:row>2</xdr:row>
      <xdr:rowOff>0</xdr:rowOff>
    </xdr:to>
    <xdr:sp>
      <xdr:nvSpPr>
        <xdr:cNvPr id="6" name="Line 12"/>
        <xdr:cNvSpPr>
          <a:spLocks/>
        </xdr:cNvSpPr>
      </xdr:nvSpPr>
      <xdr:spPr>
        <a:xfrm>
          <a:off x="3914775" y="400050"/>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495300</xdr:colOff>
      <xdr:row>2</xdr:row>
      <xdr:rowOff>0</xdr:rowOff>
    </xdr:from>
    <xdr:to>
      <xdr:col>0</xdr:col>
      <xdr:colOff>2371725</xdr:colOff>
      <xdr:row>2</xdr:row>
      <xdr:rowOff>0</xdr:rowOff>
    </xdr:to>
    <xdr:sp>
      <xdr:nvSpPr>
        <xdr:cNvPr id="7" name="Line 13"/>
        <xdr:cNvSpPr>
          <a:spLocks/>
        </xdr:cNvSpPr>
      </xdr:nvSpPr>
      <xdr:spPr>
        <a:xfrm>
          <a:off x="495300" y="400050"/>
          <a:ext cx="1876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xdr:colOff>
      <xdr:row>2</xdr:row>
      <xdr:rowOff>0</xdr:rowOff>
    </xdr:from>
    <xdr:to>
      <xdr:col>3</xdr:col>
      <xdr:colOff>180975</xdr:colOff>
      <xdr:row>2</xdr:row>
      <xdr:rowOff>0</xdr:rowOff>
    </xdr:to>
    <xdr:sp>
      <xdr:nvSpPr>
        <xdr:cNvPr id="8" name="Line 14"/>
        <xdr:cNvSpPr>
          <a:spLocks/>
        </xdr:cNvSpPr>
      </xdr:nvSpPr>
      <xdr:spPr>
        <a:xfrm>
          <a:off x="4057650" y="400050"/>
          <a:ext cx="95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BAO%20CAO%20TAI%20CHINH%20NAM%202015%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ministrator\Downloads\HO%20SO%20LAM%20VIEC\NGHIA%20TC-KT\HOSOQ.TOANTC\HOSONAM2010\QUYET%20TOAN%2031122010\BAO%20CAO%20TAI%20CHINH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dministrator\Downloads\BCKT%20Tong%20cong%20ty%20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Ke%20toan%20khac\BANG%20KE%20CAC%20KHOAN%20DC%20THU%20NHAP%20CHIU%20THU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CDKT "/>
      <sheetName val="KQKD-01"/>
      <sheetName val="KQKD - 02"/>
      <sheetName val="BCDPS"/>
      <sheetName val="THUYETTC-01"/>
      <sheetName val="THUYETMTC-02"/>
      <sheetName val="THUYETTC-03"/>
      <sheetName val="BC LUUCHUYEN TT"/>
      <sheetName val="THUE TNDN"/>
      <sheetName val="PLTNDN"/>
      <sheetName val="PLTHUETNDN"/>
      <sheetName val="TH TAI CHINH "/>
      <sheetName val="TH TK 627"/>
      <sheetName val="PB TK 627"/>
      <sheetName val="GIA THANH MN"/>
      <sheetName val="BC NGUYEN LIEU"/>
      <sheetName val="GIA THANH MSC"/>
      <sheetName val="NHAP XUAT TP"/>
      <sheetName val="TH TK 641"/>
      <sheetName val="TH TK 642"/>
      <sheetName val="BANG TIEU THU LAILO"/>
      <sheetName val="BTHKLDTXDCB"/>
      <sheetName val="BANG CP XDCB TU LAM"/>
      <sheetName val="BANG CT VT XDCB TU LAM"/>
      <sheetName val="964,965"/>
      <sheetName val="963,964,965"/>
      <sheetName val="955,959"/>
      <sheetName val="985,994"/>
      <sheetName val="tcanh"/>
      <sheetName val="BANG CP CS VCKTCB"/>
      <sheetName val="BIEU 19"/>
      <sheetName val="BIEU 20"/>
      <sheetName val="T.HOP QHNS"/>
      <sheetName val="DT cty con,lk..."/>
      <sheetName val="CTTK cong no"/>
      <sheetName val="BAN NOI BO"/>
      <sheetName val="MUA NOI BO"/>
      <sheetName val="noi bo tk"/>
      <sheetName val="Bieu 27"/>
      <sheetName val="GIAO DICH KHAC"/>
      <sheetName val="BIEU 31"/>
      <sheetName val="Sheet2"/>
      <sheetName val="Sheet1"/>
      <sheetName val="B01"/>
      <sheetName val="B02"/>
      <sheetName val="B03"/>
      <sheetName val="B05"/>
      <sheetName val="B06"/>
      <sheetName val="B07"/>
      <sheetName val="B01-04"/>
      <sheetName val="B02-04"/>
      <sheetName val="08A"/>
      <sheetName val="08B"/>
      <sheetName val="PL1"/>
      <sheetName val="PL2"/>
      <sheetName val="KC KL XDCB"/>
      <sheetName val="KC XDCB GTHANH"/>
      <sheetName val="XL4Poppy"/>
      <sheetName val="XL4Test5"/>
    </sheetNames>
    <sheetDataSet>
      <sheetData sheetId="0">
        <row r="8">
          <cell r="D8">
            <v>193858052306</v>
          </cell>
        </row>
        <row r="9">
          <cell r="D9">
            <v>72703957913</v>
          </cell>
        </row>
        <row r="12">
          <cell r="D12">
            <v>0</v>
          </cell>
        </row>
        <row r="17">
          <cell r="D17">
            <v>40099573201</v>
          </cell>
        </row>
        <row r="43">
          <cell r="D43">
            <v>112779273274</v>
          </cell>
        </row>
        <row r="70">
          <cell r="D70">
            <v>1455379102774</v>
          </cell>
        </row>
        <row r="72">
          <cell r="D72">
            <v>229341644161</v>
          </cell>
        </row>
        <row r="73">
          <cell r="D73">
            <v>114694790307</v>
          </cell>
        </row>
        <row r="102">
          <cell r="D102">
            <v>1226037458613</v>
          </cell>
        </row>
        <row r="103">
          <cell r="D103">
            <v>1231477856763</v>
          </cell>
          <cell r="E103">
            <v>1175710640419</v>
          </cell>
        </row>
        <row r="113">
          <cell r="D113">
            <v>93409322236</v>
          </cell>
        </row>
        <row r="119">
          <cell r="D119">
            <v>502749098062</v>
          </cell>
          <cell r="E119">
            <v>452749098062</v>
          </cell>
        </row>
        <row r="125">
          <cell r="D125">
            <v>1455379102774</v>
          </cell>
        </row>
        <row r="133">
          <cell r="D133">
            <v>691745957</v>
          </cell>
        </row>
      </sheetData>
      <sheetData sheetId="1">
        <row r="9">
          <cell r="E9">
            <v>181216573247</v>
          </cell>
          <cell r="F9">
            <v>274796987536</v>
          </cell>
        </row>
        <row r="10">
          <cell r="E10">
            <v>736950000</v>
          </cell>
        </row>
        <row r="11">
          <cell r="E11">
            <v>180479623247</v>
          </cell>
        </row>
        <row r="12">
          <cell r="E12">
            <v>148055216744</v>
          </cell>
        </row>
        <row r="14">
          <cell r="E14">
            <v>19891005281</v>
          </cell>
        </row>
        <row r="15">
          <cell r="E15">
            <v>2745623101</v>
          </cell>
        </row>
        <row r="17">
          <cell r="E17">
            <v>8746399390</v>
          </cell>
        </row>
        <row r="18">
          <cell r="E18">
            <v>27998140414</v>
          </cell>
        </row>
        <row r="20">
          <cell r="E20">
            <v>36179636575</v>
          </cell>
        </row>
        <row r="21">
          <cell r="E21">
            <v>1293300431</v>
          </cell>
        </row>
        <row r="23">
          <cell r="E23">
            <v>47711585023</v>
          </cell>
          <cell r="F23">
            <v>20872056561</v>
          </cell>
        </row>
        <row r="24">
          <cell r="E24">
            <v>9869880031</v>
          </cell>
        </row>
        <row r="26">
          <cell r="E26">
            <v>37841704992</v>
          </cell>
        </row>
      </sheetData>
      <sheetData sheetId="2">
        <row r="14">
          <cell r="D14">
            <v>1360066648</v>
          </cell>
          <cell r="E14">
            <v>1455999036</v>
          </cell>
        </row>
      </sheetData>
      <sheetData sheetId="3">
        <row r="10">
          <cell r="G10">
            <v>832600712</v>
          </cell>
        </row>
        <row r="16">
          <cell r="G16">
            <v>1231357201</v>
          </cell>
        </row>
        <row r="37">
          <cell r="G37">
            <v>70640000000</v>
          </cell>
        </row>
        <row r="78">
          <cell r="G78">
            <v>8261812724</v>
          </cell>
        </row>
        <row r="80">
          <cell r="G80">
            <v>2527155379</v>
          </cell>
        </row>
        <row r="84">
          <cell r="G84">
            <v>41461517233</v>
          </cell>
        </row>
        <row r="110">
          <cell r="G110">
            <v>782399020060</v>
          </cell>
        </row>
        <row r="120">
          <cell r="H120">
            <v>0</v>
          </cell>
        </row>
        <row r="125">
          <cell r="H125">
            <v>1853440958</v>
          </cell>
        </row>
        <row r="181">
          <cell r="E181">
            <v>5578377618</v>
          </cell>
        </row>
        <row r="187">
          <cell r="F187">
            <v>10319026156</v>
          </cell>
        </row>
        <row r="208">
          <cell r="E208">
            <v>5582301044</v>
          </cell>
          <cell r="F208">
            <v>11353794687</v>
          </cell>
          <cell r="H208">
            <v>93409322236</v>
          </cell>
        </row>
        <row r="212">
          <cell r="F212">
            <v>50000000000</v>
          </cell>
        </row>
        <row r="222">
          <cell r="F222">
            <v>3987701412</v>
          </cell>
        </row>
        <row r="227">
          <cell r="F227">
            <v>4718751352</v>
          </cell>
        </row>
        <row r="228">
          <cell r="F228">
            <v>304626727</v>
          </cell>
        </row>
        <row r="229">
          <cell r="F229">
            <v>1943489823</v>
          </cell>
        </row>
        <row r="230">
          <cell r="F230">
            <v>12924137379</v>
          </cell>
        </row>
        <row r="291">
          <cell r="F291">
            <v>79545298</v>
          </cell>
        </row>
        <row r="292">
          <cell r="F292">
            <v>2847716059</v>
          </cell>
        </row>
        <row r="294">
          <cell r="F294">
            <v>20988507</v>
          </cell>
        </row>
        <row r="295">
          <cell r="E295">
            <v>118335470</v>
          </cell>
        </row>
        <row r="323">
          <cell r="F323">
            <v>38146731827</v>
          </cell>
        </row>
        <row r="324">
          <cell r="F324">
            <v>13683756214</v>
          </cell>
        </row>
        <row r="327">
          <cell r="F327">
            <v>159434715</v>
          </cell>
        </row>
        <row r="328">
          <cell r="F328">
            <v>1967095252</v>
          </cell>
        </row>
        <row r="329">
          <cell r="F329">
            <v>1133865716</v>
          </cell>
        </row>
      </sheetData>
      <sheetData sheetId="4">
        <row r="265">
          <cell r="H265">
            <v>0</v>
          </cell>
          <cell r="K265">
            <v>0</v>
          </cell>
        </row>
        <row r="569">
          <cell r="H569">
            <v>5909067961</v>
          </cell>
        </row>
      </sheetData>
      <sheetData sheetId="7">
        <row r="31">
          <cell r="J31">
            <v>152119177010</v>
          </cell>
        </row>
        <row r="32">
          <cell r="J32">
            <v>-178899284222</v>
          </cell>
        </row>
      </sheetData>
      <sheetData sheetId="8">
        <row r="58">
          <cell r="I58">
            <v>5909067961</v>
          </cell>
        </row>
      </sheetData>
      <sheetData sheetId="11">
        <row r="38">
          <cell r="F38">
            <v>4730470</v>
          </cell>
        </row>
      </sheetData>
      <sheetData sheetId="14">
        <row r="5">
          <cell r="D5">
            <v>5042416924</v>
          </cell>
        </row>
        <row r="8">
          <cell r="D8">
            <v>73836112863</v>
          </cell>
        </row>
        <row r="16">
          <cell r="D16">
            <v>4032695649</v>
          </cell>
        </row>
        <row r="23">
          <cell r="D23">
            <v>493995168</v>
          </cell>
        </row>
        <row r="24">
          <cell r="D24">
            <v>13181129696</v>
          </cell>
        </row>
        <row r="25">
          <cell r="C25">
            <v>12965753021</v>
          </cell>
        </row>
        <row r="28">
          <cell r="D28">
            <v>826927679</v>
          </cell>
        </row>
        <row r="29">
          <cell r="D29">
            <v>660149150</v>
          </cell>
        </row>
        <row r="42">
          <cell r="D42">
            <v>5496.58</v>
          </cell>
        </row>
      </sheetData>
      <sheetData sheetId="16">
        <row r="11">
          <cell r="D11">
            <v>4502964476</v>
          </cell>
        </row>
        <row r="12">
          <cell r="D12">
            <v>805367566</v>
          </cell>
        </row>
        <row r="13">
          <cell r="D13">
            <v>6511683308</v>
          </cell>
        </row>
        <row r="21">
          <cell r="D21">
            <v>1194308676</v>
          </cell>
        </row>
        <row r="28">
          <cell r="D28">
            <v>58983892</v>
          </cell>
        </row>
        <row r="29">
          <cell r="D29">
            <v>2017189955</v>
          </cell>
        </row>
        <row r="30">
          <cell r="D30">
            <v>3271070921</v>
          </cell>
        </row>
        <row r="33">
          <cell r="D33">
            <v>2007324465</v>
          </cell>
        </row>
        <row r="34">
          <cell r="D34">
            <v>148251909</v>
          </cell>
        </row>
      </sheetData>
      <sheetData sheetId="17">
        <row r="17">
          <cell r="M17">
            <v>1747.1750000000006</v>
          </cell>
        </row>
      </sheetData>
      <sheetData sheetId="18">
        <row r="14">
          <cell r="E14">
            <v>652863910</v>
          </cell>
        </row>
        <row r="15">
          <cell r="E15">
            <v>1814573731</v>
          </cell>
        </row>
        <row r="20">
          <cell r="E20">
            <v>3236174724</v>
          </cell>
        </row>
        <row r="22">
          <cell r="E22">
            <v>1045785516</v>
          </cell>
        </row>
        <row r="27">
          <cell r="E27">
            <v>6961989160</v>
          </cell>
        </row>
        <row r="31">
          <cell r="E31">
            <v>5209.7429999999995</v>
          </cell>
        </row>
      </sheetData>
      <sheetData sheetId="19">
        <row r="9">
          <cell r="F9">
            <v>8465067670</v>
          </cell>
        </row>
        <row r="17">
          <cell r="F17">
            <v>1604099699</v>
          </cell>
        </row>
        <row r="21">
          <cell r="F21">
            <v>1288888053</v>
          </cell>
        </row>
        <row r="24">
          <cell r="D24">
            <v>1541400016</v>
          </cell>
          <cell r="F24">
            <v>1541400016</v>
          </cell>
        </row>
        <row r="25">
          <cell r="F25">
            <v>959555622</v>
          </cell>
        </row>
        <row r="28">
          <cell r="F28">
            <v>27998140414</v>
          </cell>
        </row>
        <row r="46">
          <cell r="D46">
            <v>11787975548</v>
          </cell>
        </row>
      </sheetData>
      <sheetData sheetId="20">
        <row r="9">
          <cell r="F9">
            <v>147917293823</v>
          </cell>
          <cell r="H9">
            <v>322460301</v>
          </cell>
        </row>
        <row r="30">
          <cell r="E30">
            <v>1958407687</v>
          </cell>
        </row>
        <row r="34">
          <cell r="E34">
            <v>2186172133</v>
          </cell>
        </row>
      </sheetData>
      <sheetData sheetId="21">
        <row r="9">
          <cell r="AH9">
            <v>46299771225.00001</v>
          </cell>
        </row>
        <row r="10">
          <cell r="AH10">
            <v>637206014</v>
          </cell>
        </row>
        <row r="11">
          <cell r="AH11">
            <v>86547977863</v>
          </cell>
        </row>
        <row r="12">
          <cell r="AH12">
            <v>2087437101</v>
          </cell>
        </row>
        <row r="13">
          <cell r="AH13">
            <v>37715475522</v>
          </cell>
        </row>
        <row r="14">
          <cell r="AH14">
            <v>571967086</v>
          </cell>
        </row>
        <row r="15">
          <cell r="K15">
            <v>4222777017</v>
          </cell>
          <cell r="AH15">
            <v>26385340707</v>
          </cell>
        </row>
        <row r="16">
          <cell r="K16">
            <v>3715946472</v>
          </cell>
          <cell r="AH16">
            <v>16373923182</v>
          </cell>
        </row>
        <row r="17">
          <cell r="K17">
            <v>12623782912</v>
          </cell>
          <cell r="AH17">
            <v>12611417010</v>
          </cell>
        </row>
        <row r="18">
          <cell r="AH18">
            <v>15869237636</v>
          </cell>
        </row>
        <row r="43">
          <cell r="AH43">
            <v>10234810902</v>
          </cell>
        </row>
        <row r="74">
          <cell r="AH74">
            <v>21367868503</v>
          </cell>
        </row>
        <row r="102">
          <cell r="AH102">
            <v>17941318711</v>
          </cell>
        </row>
        <row r="168">
          <cell r="K168">
            <v>4034565765</v>
          </cell>
        </row>
        <row r="189">
          <cell r="K189">
            <v>7254483644</v>
          </cell>
          <cell r="AH189">
            <v>14589984146</v>
          </cell>
        </row>
        <row r="190">
          <cell r="K190">
            <v>1475351086</v>
          </cell>
        </row>
        <row r="193">
          <cell r="K193">
            <v>585036750</v>
          </cell>
        </row>
        <row r="235">
          <cell r="AH235">
            <v>3074024411</v>
          </cell>
        </row>
        <row r="245">
          <cell r="K245">
            <v>222376364</v>
          </cell>
          <cell r="AH245">
            <v>6681836462</v>
          </cell>
        </row>
        <row r="264">
          <cell r="AH264">
            <v>493289091</v>
          </cell>
        </row>
        <row r="267">
          <cell r="AH267">
            <v>333236756836.32446</v>
          </cell>
        </row>
      </sheetData>
      <sheetData sheetId="22">
        <row r="64">
          <cell r="D64">
            <v>2985481346</v>
          </cell>
        </row>
        <row r="68">
          <cell r="D68">
            <v>1138954227</v>
          </cell>
        </row>
        <row r="71">
          <cell r="D71">
            <v>1700157156</v>
          </cell>
        </row>
        <row r="74">
          <cell r="D74">
            <v>1730771170</v>
          </cell>
        </row>
        <row r="77">
          <cell r="D77">
            <v>837211076</v>
          </cell>
        </row>
        <row r="81">
          <cell r="D81">
            <v>621091110</v>
          </cell>
        </row>
        <row r="84">
          <cell r="D84">
            <v>982481351</v>
          </cell>
        </row>
        <row r="87">
          <cell r="D87">
            <v>1599075367</v>
          </cell>
        </row>
      </sheetData>
      <sheetData sheetId="30">
        <row r="9">
          <cell r="L9">
            <v>3326102272</v>
          </cell>
        </row>
        <row r="10">
          <cell r="L10">
            <v>248568278</v>
          </cell>
          <cell r="AB10">
            <v>16714787809</v>
          </cell>
        </row>
        <row r="11">
          <cell r="L11">
            <v>510855000</v>
          </cell>
          <cell r="U11">
            <v>172380000</v>
          </cell>
        </row>
        <row r="13">
          <cell r="U13">
            <v>631156000</v>
          </cell>
        </row>
        <row r="15">
          <cell r="U15">
            <v>10671920620.37335</v>
          </cell>
        </row>
      </sheetData>
      <sheetData sheetId="31">
        <row r="10">
          <cell r="L10">
            <v>3414516095</v>
          </cell>
        </row>
        <row r="11">
          <cell r="L11">
            <v>2211003656</v>
          </cell>
          <cell r="AB11">
            <v>10867683587</v>
          </cell>
        </row>
        <row r="12">
          <cell r="L12">
            <v>1802863409</v>
          </cell>
          <cell r="U12">
            <v>172380000</v>
          </cell>
        </row>
        <row r="13">
          <cell r="L13">
            <v>5583333</v>
          </cell>
        </row>
        <row r="14">
          <cell r="L14">
            <v>645627818</v>
          </cell>
          <cell r="U14">
            <v>631156000</v>
          </cell>
        </row>
        <row r="16">
          <cell r="L16">
            <v>9223102384</v>
          </cell>
          <cell r="U16">
            <v>9019120334</v>
          </cell>
        </row>
        <row r="17">
          <cell r="L17">
            <v>597362980</v>
          </cell>
        </row>
      </sheetData>
      <sheetData sheetId="42">
        <row r="7">
          <cell r="C7">
            <v>37841704992</v>
          </cell>
        </row>
        <row r="12">
          <cell r="C12">
            <v>11353794687</v>
          </cell>
        </row>
        <row r="13">
          <cell r="D13">
            <v>2051654517</v>
          </cell>
        </row>
        <row r="14">
          <cell r="C14">
            <v>7104302320</v>
          </cell>
        </row>
        <row r="15">
          <cell r="C15">
            <v>4736201546</v>
          </cell>
        </row>
        <row r="16">
          <cell r="C16">
            <v>170971210</v>
          </cell>
        </row>
        <row r="18">
          <cell r="C18">
            <v>0</v>
          </cell>
        </row>
        <row r="37">
          <cell r="C37">
            <v>1135379469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UNGTUGS"/>
      <sheetName val="SO DKCTGS"/>
      <sheetName val="Nhom 1"/>
      <sheetName val="nhom 2"/>
      <sheetName val="nhom3"/>
      <sheetName val="nhom 4"/>
      <sheetName val="nhom 5"/>
      <sheetName val="nhom 6"/>
      <sheetName val="nhom 7,8,9"/>
      <sheetName val="BANGCDKT "/>
      <sheetName val="KQKD-01"/>
      <sheetName val="KQKD - 02"/>
      <sheetName val="BANGCDSPS"/>
      <sheetName val="THUYETTC-01"/>
      <sheetName val="THUYETMTC-02"/>
      <sheetName val="THUYETTC-03"/>
      <sheetName val="BC LUUCHUYEN TT"/>
      <sheetName val="THUE TNDN"/>
      <sheetName val="PLTNDN"/>
      <sheetName val="PLTHUETNDN"/>
      <sheetName val="QT GTGT"/>
      <sheetName val="THUEMB"/>
      <sheetName val="THOPTHUE"/>
      <sheetName val="TH TAI CHINH "/>
      <sheetName val="TH TK 627"/>
      <sheetName val="PB TK 627"/>
      <sheetName val="GIA THANH MN"/>
      <sheetName val="BC NGUYEN LIEU"/>
      <sheetName val="GIA THANH MSC"/>
      <sheetName val="NHAP XUAT TP"/>
      <sheetName val="TH TK 641"/>
      <sheetName val="TH TK 642"/>
      <sheetName val="BANG TIEU THU LAILO"/>
      <sheetName val="BTHKLDTXDCB"/>
      <sheetName val="BANG CP XDCB TU LAM"/>
      <sheetName val="BANG CT VT XDCB TU LAM"/>
      <sheetName val="DAU TU VC CS"/>
      <sheetName val="BANG CP CS VCKTCB"/>
      <sheetName val="BANG TGTSCD"/>
      <sheetName val="T.HOP QHNS"/>
      <sheetName val="DT cty con,lk..."/>
      <sheetName val="CT CAC TK"/>
      <sheetName val="BAN NOI BO"/>
      <sheetName val="MUA NOI BO"/>
      <sheetName val="noi bo tk"/>
      <sheetName val="Bieu 27"/>
      <sheetName val="GIAO DICH KHAC"/>
      <sheetName val="PL1"/>
      <sheetName val="PL5"/>
      <sheetName val="PL6"/>
      <sheetName val="PL8"/>
      <sheetName val="giai trinh von "/>
      <sheetName val="KC KL XDCB"/>
      <sheetName val="KC XDCB GTHANH"/>
      <sheetName val="DMTK"/>
      <sheetName val="00000000"/>
      <sheetName val="XL4Poppy"/>
      <sheetName val="XL4Test5"/>
    </sheetNames>
    <sheetDataSet>
      <sheetData sheetId="12">
        <row r="28">
          <cell r="J28">
            <v>0</v>
          </cell>
        </row>
        <row r="61">
          <cell r="J61">
            <v>0</v>
          </cell>
        </row>
        <row r="68">
          <cell r="J68">
            <v>0</v>
          </cell>
        </row>
        <row r="69">
          <cell r="J6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nh muc"/>
      <sheetName val="dau ky"/>
      <sheetName val="cuoi ky"/>
      <sheetName val="DC"/>
      <sheetName val="TH"/>
      <sheetName val="Bao cao"/>
      <sheetName val="Thuyet minh"/>
      <sheetName val="TSCD"/>
      <sheetName val="VCSH"/>
      <sheetName val="PT truoc KT"/>
      <sheetName val="PT sau KT"/>
      <sheetName val="111"/>
      <sheetName val="CFI-WP"/>
      <sheetName val="Bien ban"/>
      <sheetName val="PB 642"/>
      <sheetName val="PB 627"/>
    </sheetNames>
    <sheetDataSet>
      <sheetData sheetId="2">
        <row r="29">
          <cell r="E29">
            <v>32177524057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
          <cell r="F9">
            <v>48222532</v>
          </cell>
        </row>
        <row r="15">
          <cell r="F15">
            <v>431839332</v>
          </cell>
        </row>
        <row r="34">
          <cell r="F34">
            <v>786262583</v>
          </cell>
        </row>
        <row r="92">
          <cell r="F92">
            <v>69859048</v>
          </cell>
        </row>
        <row r="93">
          <cell r="F93">
            <v>355083473</v>
          </cell>
        </row>
        <row r="108">
          <cell r="F108">
            <v>20988507</v>
          </cell>
        </row>
        <row r="110">
          <cell r="F110">
            <v>1943489823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M231"/>
  <sheetViews>
    <sheetView zoomScalePageLayoutView="0" workbookViewId="0" topLeftCell="A103">
      <selection activeCell="E19" sqref="E19"/>
    </sheetView>
  </sheetViews>
  <sheetFormatPr defaultColWidth="9.140625" defaultRowHeight="16.5" customHeight="1"/>
  <cols>
    <col min="1" max="1" width="54.8515625" style="10" customWidth="1"/>
    <col min="2" max="2" width="7.421875" style="10" customWidth="1"/>
    <col min="3" max="3" width="7.28125" style="10" customWidth="1"/>
    <col min="4" max="5" width="18.8515625" style="10" customWidth="1"/>
    <col min="6" max="6" width="0" style="9" hidden="1" customWidth="1"/>
    <col min="7" max="10" width="0" style="10" hidden="1" customWidth="1"/>
    <col min="11" max="11" width="14.57421875" style="11" customWidth="1"/>
    <col min="12" max="12" width="16.140625" style="11" customWidth="1"/>
    <col min="13" max="13" width="24.140625" style="10" customWidth="1"/>
    <col min="14" max="16384" width="9.140625" style="10" customWidth="1"/>
  </cols>
  <sheetData>
    <row r="1" spans="1:5" ht="18.75" customHeight="1">
      <c r="A1" s="5" t="s">
        <v>841</v>
      </c>
      <c r="B1" s="6"/>
      <c r="C1" s="6"/>
      <c r="D1" s="7"/>
      <c r="E1" s="8" t="s">
        <v>842</v>
      </c>
    </row>
    <row r="2" spans="1:5" ht="16.5" customHeight="1">
      <c r="A2" s="12" t="s">
        <v>843</v>
      </c>
      <c r="B2" s="6"/>
      <c r="C2" s="6"/>
      <c r="D2" s="7"/>
      <c r="E2" s="7"/>
    </row>
    <row r="3" spans="1:5" ht="16.5" customHeight="1">
      <c r="A3" s="13"/>
      <c r="B3" s="6"/>
      <c r="C3" s="6"/>
      <c r="D3" s="7"/>
      <c r="E3" s="7"/>
    </row>
    <row r="4" spans="1:5" ht="27.75" customHeight="1">
      <c r="A4" s="552" t="s">
        <v>844</v>
      </c>
      <c r="B4" s="552"/>
      <c r="C4" s="552"/>
      <c r="D4" s="552"/>
      <c r="E4" s="552"/>
    </row>
    <row r="5" spans="1:5" ht="21" customHeight="1">
      <c r="A5" s="553" t="s">
        <v>845</v>
      </c>
      <c r="B5" s="553"/>
      <c r="C5" s="553"/>
      <c r="D5" s="553"/>
      <c r="E5" s="553"/>
    </row>
    <row r="6" spans="1:5" ht="16.5" customHeight="1" thickBot="1">
      <c r="A6" s="7"/>
      <c r="B6" s="6"/>
      <c r="C6" s="6"/>
      <c r="D6" s="7"/>
      <c r="E6" s="14" t="s">
        <v>846</v>
      </c>
    </row>
    <row r="7" spans="1:12" s="5" customFormat="1" ht="35.25" customHeight="1" thickBot="1">
      <c r="A7" s="15" t="s">
        <v>847</v>
      </c>
      <c r="B7" s="16" t="s">
        <v>848</v>
      </c>
      <c r="C7" s="17" t="s">
        <v>849</v>
      </c>
      <c r="D7" s="18" t="s">
        <v>850</v>
      </c>
      <c r="E7" s="19" t="s">
        <v>851</v>
      </c>
      <c r="F7" s="546"/>
      <c r="G7" s="546"/>
      <c r="H7" s="546"/>
      <c r="I7" s="20"/>
      <c r="J7" s="20"/>
      <c r="K7" s="21"/>
      <c r="L7" s="21"/>
    </row>
    <row r="8" spans="1:13" s="31" customFormat="1" ht="16.5" customHeight="1">
      <c r="A8" s="22" t="s">
        <v>852</v>
      </c>
      <c r="B8" s="23">
        <v>100</v>
      </c>
      <c r="C8" s="23"/>
      <c r="D8" s="24">
        <v>193858052306</v>
      </c>
      <c r="E8" s="25">
        <v>183427147406</v>
      </c>
      <c r="F8" s="26"/>
      <c r="G8" s="27"/>
      <c r="H8" s="27"/>
      <c r="I8" s="28"/>
      <c r="J8" s="29"/>
      <c r="K8" s="30"/>
      <c r="L8" s="30"/>
      <c r="M8" s="30"/>
    </row>
    <row r="9" spans="1:13" ht="16.5" customHeight="1">
      <c r="A9" s="32" t="s">
        <v>853</v>
      </c>
      <c r="B9" s="33">
        <v>110</v>
      </c>
      <c r="C9" s="33"/>
      <c r="D9" s="34">
        <v>72703957913</v>
      </c>
      <c r="E9" s="35">
        <v>73736350125</v>
      </c>
      <c r="F9" s="26"/>
      <c r="G9" s="27"/>
      <c r="H9" s="27"/>
      <c r="I9" s="28"/>
      <c r="J9" s="29"/>
      <c r="M9" s="29"/>
    </row>
    <row r="10" spans="1:13" ht="16.5" customHeight="1">
      <c r="A10" s="36" t="s">
        <v>854</v>
      </c>
      <c r="B10" s="37">
        <v>111</v>
      </c>
      <c r="C10" s="37"/>
      <c r="D10" s="38">
        <v>2063957913</v>
      </c>
      <c r="E10" s="38">
        <v>4436350125</v>
      </c>
      <c r="F10" s="26"/>
      <c r="G10" s="27"/>
      <c r="H10" s="27"/>
      <c r="I10" s="28"/>
      <c r="J10" s="29"/>
      <c r="M10" s="29"/>
    </row>
    <row r="11" spans="1:13" ht="16.5" customHeight="1">
      <c r="A11" s="36" t="s">
        <v>855</v>
      </c>
      <c r="B11" s="37">
        <v>112</v>
      </c>
      <c r="C11" s="37"/>
      <c r="D11" s="38">
        <v>70640000000</v>
      </c>
      <c r="E11" s="38">
        <v>69300000000</v>
      </c>
      <c r="F11" s="39"/>
      <c r="G11" s="40"/>
      <c r="H11" s="40"/>
      <c r="I11" s="41"/>
      <c r="J11" s="42"/>
      <c r="M11" s="29"/>
    </row>
    <row r="12" spans="1:13" ht="16.5" customHeight="1">
      <c r="A12" s="32" t="s">
        <v>856</v>
      </c>
      <c r="B12" s="33">
        <v>120</v>
      </c>
      <c r="C12" s="33"/>
      <c r="D12" s="34">
        <v>0</v>
      </c>
      <c r="E12" s="35">
        <v>0</v>
      </c>
      <c r="F12" s="26"/>
      <c r="G12" s="27"/>
      <c r="H12" s="27"/>
      <c r="I12" s="28"/>
      <c r="J12" s="29"/>
      <c r="M12" s="29"/>
    </row>
    <row r="13" spans="1:13" ht="16.5" customHeight="1">
      <c r="A13" s="36" t="s">
        <v>857</v>
      </c>
      <c r="B13" s="37">
        <v>121</v>
      </c>
      <c r="C13" s="37"/>
      <c r="D13" s="38"/>
      <c r="E13" s="38"/>
      <c r="F13" s="26"/>
      <c r="G13" s="27"/>
      <c r="H13" s="27"/>
      <c r="I13" s="28"/>
      <c r="J13" s="29"/>
      <c r="M13" s="29"/>
    </row>
    <row r="14" spans="1:13" ht="16.5" customHeight="1">
      <c r="A14" s="36" t="s">
        <v>858</v>
      </c>
      <c r="B14" s="37">
        <v>122</v>
      </c>
      <c r="C14" s="37"/>
      <c r="D14" s="38"/>
      <c r="E14" s="38"/>
      <c r="F14" s="26"/>
      <c r="G14" s="27"/>
      <c r="H14" s="27"/>
      <c r="I14" s="28"/>
      <c r="J14" s="29"/>
      <c r="M14" s="29"/>
    </row>
    <row r="15" spans="1:13" ht="16.5" customHeight="1">
      <c r="A15" s="36" t="s">
        <v>859</v>
      </c>
      <c r="B15" s="37">
        <v>123</v>
      </c>
      <c r="C15" s="37"/>
      <c r="D15" s="38"/>
      <c r="E15" s="43"/>
      <c r="F15" s="26"/>
      <c r="G15" s="27"/>
      <c r="H15" s="27"/>
      <c r="I15" s="28"/>
      <c r="J15" s="29"/>
      <c r="M15" s="29"/>
    </row>
    <row r="16" spans="1:13" ht="16.5" customHeight="1">
      <c r="A16" s="32" t="s">
        <v>860</v>
      </c>
      <c r="B16" s="33">
        <v>130</v>
      </c>
      <c r="C16" s="33"/>
      <c r="D16" s="34">
        <v>69691406483</v>
      </c>
      <c r="E16" s="35">
        <v>57437468489</v>
      </c>
      <c r="F16" s="26"/>
      <c r="G16" s="27"/>
      <c r="H16" s="27"/>
      <c r="I16" s="28"/>
      <c r="J16" s="29"/>
      <c r="M16" s="29"/>
    </row>
    <row r="17" spans="1:13" ht="16.5" customHeight="1">
      <c r="A17" s="36" t="s">
        <v>861</v>
      </c>
      <c r="B17" s="37">
        <v>131</v>
      </c>
      <c r="C17" s="37"/>
      <c r="D17" s="38">
        <v>40099573201</v>
      </c>
      <c r="E17" s="38">
        <v>34200463302</v>
      </c>
      <c r="F17" s="26"/>
      <c r="G17" s="27"/>
      <c r="H17" s="27"/>
      <c r="I17" s="28"/>
      <c r="J17" s="29"/>
      <c r="M17" s="29"/>
    </row>
    <row r="18" spans="1:13" ht="16.5" customHeight="1">
      <c r="A18" s="36" t="s">
        <v>862</v>
      </c>
      <c r="B18" s="37">
        <v>132</v>
      </c>
      <c r="C18" s="37"/>
      <c r="D18" s="38">
        <v>3990438498</v>
      </c>
      <c r="E18" s="38">
        <v>3286652091</v>
      </c>
      <c r="F18" s="26"/>
      <c r="G18" s="27"/>
      <c r="H18" s="27"/>
      <c r="I18" s="28"/>
      <c r="J18" s="29"/>
      <c r="M18" s="29"/>
    </row>
    <row r="19" spans="1:13" ht="16.5" customHeight="1">
      <c r="A19" s="36" t="s">
        <v>863</v>
      </c>
      <c r="B19" s="37">
        <v>133</v>
      </c>
      <c r="C19" s="37"/>
      <c r="D19" s="1"/>
      <c r="E19" s="2"/>
      <c r="F19" s="26"/>
      <c r="G19" s="27"/>
      <c r="H19" s="27"/>
      <c r="I19" s="28"/>
      <c r="J19" s="29"/>
      <c r="M19" s="29"/>
    </row>
    <row r="20" spans="1:13" ht="16.5" customHeight="1">
      <c r="A20" s="36" t="s">
        <v>864</v>
      </c>
      <c r="B20" s="37">
        <v>134</v>
      </c>
      <c r="C20" s="37"/>
      <c r="D20" s="38"/>
      <c r="E20" s="38"/>
      <c r="F20" s="26"/>
      <c r="G20" s="27"/>
      <c r="H20" s="27"/>
      <c r="I20" s="28"/>
      <c r="J20" s="29"/>
      <c r="M20" s="29"/>
    </row>
    <row r="21" spans="1:13" ht="16.5" customHeight="1">
      <c r="A21" s="36" t="s">
        <v>865</v>
      </c>
      <c r="B21" s="37">
        <v>135</v>
      </c>
      <c r="C21" s="37"/>
      <c r="D21" s="38">
        <v>9949333333</v>
      </c>
      <c r="E21" s="38">
        <v>12000000000</v>
      </c>
      <c r="F21" s="26"/>
      <c r="G21" s="27"/>
      <c r="H21" s="27"/>
      <c r="I21" s="28"/>
      <c r="J21" s="29"/>
      <c r="M21" s="29"/>
    </row>
    <row r="22" spans="1:13" ht="16.5" customHeight="1">
      <c r="A22" s="36" t="s">
        <v>866</v>
      </c>
      <c r="B22" s="37">
        <v>136</v>
      </c>
      <c r="C22" s="37"/>
      <c r="D22" s="1">
        <v>13840503055</v>
      </c>
      <c r="E22" s="38">
        <v>9994486151</v>
      </c>
      <c r="F22" s="26"/>
      <c r="G22" s="27"/>
      <c r="H22" s="27"/>
      <c r="I22" s="28"/>
      <c r="J22" s="29"/>
      <c r="M22" s="29"/>
    </row>
    <row r="23" spans="1:13" ht="16.5" customHeight="1">
      <c r="A23" s="36" t="s">
        <v>867</v>
      </c>
      <c r="B23" s="37">
        <v>137</v>
      </c>
      <c r="C23" s="37"/>
      <c r="D23" s="2">
        <v>-1386588266</v>
      </c>
      <c r="E23" s="2">
        <v>-2044133055</v>
      </c>
      <c r="F23" s="26"/>
      <c r="G23" s="27"/>
      <c r="H23" s="27"/>
      <c r="I23" s="28"/>
      <c r="J23" s="29"/>
      <c r="M23" s="29"/>
    </row>
    <row r="24" spans="1:13" ht="16.5" customHeight="1">
      <c r="A24" s="36" t="s">
        <v>868</v>
      </c>
      <c r="B24" s="37">
        <v>139</v>
      </c>
      <c r="C24" s="37"/>
      <c r="D24" s="2">
        <v>3198146662</v>
      </c>
      <c r="E24" s="2"/>
      <c r="F24" s="39"/>
      <c r="G24" s="40"/>
      <c r="H24" s="40"/>
      <c r="I24" s="41"/>
      <c r="J24" s="42"/>
      <c r="K24" s="29"/>
      <c r="L24" s="29"/>
      <c r="M24" s="29"/>
    </row>
    <row r="25" spans="1:13" s="5" customFormat="1" ht="16.5" customHeight="1">
      <c r="A25" s="32" t="s">
        <v>869</v>
      </c>
      <c r="B25" s="33">
        <v>140</v>
      </c>
      <c r="C25" s="33"/>
      <c r="D25" s="34">
        <v>50397044378</v>
      </c>
      <c r="E25" s="35">
        <v>52026452451</v>
      </c>
      <c r="F25" s="26"/>
      <c r="G25" s="27"/>
      <c r="H25" s="27"/>
      <c r="I25" s="28"/>
      <c r="J25" s="29"/>
      <c r="K25" s="21"/>
      <c r="L25" s="21"/>
      <c r="M25" s="42"/>
    </row>
    <row r="26" spans="1:13" ht="16.5" customHeight="1">
      <c r="A26" s="36" t="s">
        <v>870</v>
      </c>
      <c r="B26" s="37">
        <v>141</v>
      </c>
      <c r="C26" s="37"/>
      <c r="D26" s="38">
        <v>52250485336</v>
      </c>
      <c r="E26" s="38">
        <v>54064430789</v>
      </c>
      <c r="F26" s="26"/>
      <c r="G26" s="27"/>
      <c r="H26" s="27"/>
      <c r="I26" s="28"/>
      <c r="J26" s="29"/>
      <c r="M26" s="29"/>
    </row>
    <row r="27" spans="1:13" ht="16.5" customHeight="1">
      <c r="A27" s="36" t="s">
        <v>871</v>
      </c>
      <c r="B27" s="37">
        <v>149</v>
      </c>
      <c r="C27" s="37"/>
      <c r="D27" s="1">
        <v>-1853440958</v>
      </c>
      <c r="E27" s="2">
        <v>-2037978338</v>
      </c>
      <c r="F27" s="39"/>
      <c r="G27" s="40"/>
      <c r="H27" s="40"/>
      <c r="I27" s="41"/>
      <c r="J27" s="42"/>
      <c r="M27" s="29"/>
    </row>
    <row r="28" spans="1:13" s="5" customFormat="1" ht="16.5" customHeight="1">
      <c r="A28" s="32" t="s">
        <v>872</v>
      </c>
      <c r="B28" s="33">
        <v>150</v>
      </c>
      <c r="C28" s="33"/>
      <c r="D28" s="34">
        <v>1065643532</v>
      </c>
      <c r="E28" s="35">
        <v>226876341</v>
      </c>
      <c r="F28" s="26"/>
      <c r="G28" s="27"/>
      <c r="H28" s="27"/>
      <c r="I28" s="28"/>
      <c r="J28" s="29"/>
      <c r="K28" s="29"/>
      <c r="L28" s="29"/>
      <c r="M28" s="42"/>
    </row>
    <row r="29" spans="1:13" ht="16.5" customHeight="1">
      <c r="A29" s="36" t="s">
        <v>873</v>
      </c>
      <c r="B29" s="37">
        <v>151</v>
      </c>
      <c r="C29" s="37"/>
      <c r="D29" s="38"/>
      <c r="E29" s="38">
        <v>106102652</v>
      </c>
      <c r="F29" s="26"/>
      <c r="G29" s="27"/>
      <c r="H29" s="27"/>
      <c r="I29" s="28"/>
      <c r="J29" s="29"/>
      <c r="K29" s="29"/>
      <c r="L29" s="29"/>
      <c r="M29" s="29"/>
    </row>
    <row r="30" spans="1:13" ht="16.5" customHeight="1">
      <c r="A30" s="36" t="s">
        <v>874</v>
      </c>
      <c r="B30" s="37">
        <v>152</v>
      </c>
      <c r="C30" s="37"/>
      <c r="D30" s="38">
        <v>645706621</v>
      </c>
      <c r="E30" s="38"/>
      <c r="F30" s="39"/>
      <c r="G30" s="40"/>
      <c r="H30" s="40"/>
      <c r="I30" s="41"/>
      <c r="J30" s="42"/>
      <c r="M30" s="29"/>
    </row>
    <row r="31" spans="1:13" ht="16.5" customHeight="1">
      <c r="A31" s="36" t="s">
        <v>875</v>
      </c>
      <c r="B31" s="37">
        <v>153</v>
      </c>
      <c r="C31" s="37"/>
      <c r="D31" s="38">
        <v>419936911</v>
      </c>
      <c r="E31" s="38">
        <v>120773689</v>
      </c>
      <c r="F31" s="26"/>
      <c r="G31" s="27"/>
      <c r="H31" s="27"/>
      <c r="I31" s="28"/>
      <c r="J31" s="29"/>
      <c r="M31" s="29"/>
    </row>
    <row r="32" spans="1:13" ht="16.5" customHeight="1">
      <c r="A32" s="36" t="s">
        <v>876</v>
      </c>
      <c r="B32" s="37">
        <v>154</v>
      </c>
      <c r="C32" s="37"/>
      <c r="D32" s="38"/>
      <c r="E32" s="38"/>
      <c r="F32" s="26"/>
      <c r="G32" s="27"/>
      <c r="H32" s="27"/>
      <c r="I32" s="28"/>
      <c r="J32" s="29"/>
      <c r="M32" s="29"/>
    </row>
    <row r="33" spans="1:13" ht="16.5" customHeight="1">
      <c r="A33" s="36" t="s">
        <v>877</v>
      </c>
      <c r="B33" s="37">
        <v>155</v>
      </c>
      <c r="C33" s="37"/>
      <c r="D33" s="38"/>
      <c r="E33" s="38"/>
      <c r="F33" s="26"/>
      <c r="G33" s="27"/>
      <c r="H33" s="27"/>
      <c r="I33" s="28"/>
      <c r="J33" s="29"/>
      <c r="M33" s="29"/>
    </row>
    <row r="34" spans="1:13" s="31" customFormat="1" ht="16.5" customHeight="1">
      <c r="A34" s="44" t="s">
        <v>878</v>
      </c>
      <c r="B34" s="45">
        <v>200</v>
      </c>
      <c r="C34" s="45"/>
      <c r="D34" s="46">
        <v>1261521050468</v>
      </c>
      <c r="E34" s="46">
        <v>1215108155766</v>
      </c>
      <c r="F34" s="26"/>
      <c r="G34" s="27"/>
      <c r="H34" s="27"/>
      <c r="I34" s="28"/>
      <c r="J34" s="29"/>
      <c r="K34" s="30"/>
      <c r="L34" s="30"/>
      <c r="M34" s="47"/>
    </row>
    <row r="35" spans="1:13" s="31" customFormat="1" ht="16.5" customHeight="1">
      <c r="A35" s="32" t="s">
        <v>879</v>
      </c>
      <c r="B35" s="33">
        <v>210</v>
      </c>
      <c r="C35" s="33"/>
      <c r="D35" s="3" t="s">
        <v>880</v>
      </c>
      <c r="E35" s="3" t="s">
        <v>880</v>
      </c>
      <c r="F35" s="26"/>
      <c r="G35" s="27"/>
      <c r="H35" s="27"/>
      <c r="I35" s="28"/>
      <c r="J35" s="29"/>
      <c r="K35" s="30"/>
      <c r="L35" s="30"/>
      <c r="M35" s="47"/>
    </row>
    <row r="36" spans="1:13" s="31" customFormat="1" ht="16.5" customHeight="1">
      <c r="A36" s="36" t="s">
        <v>881</v>
      </c>
      <c r="B36" s="37">
        <v>211</v>
      </c>
      <c r="C36" s="37"/>
      <c r="D36" s="48"/>
      <c r="E36" s="49"/>
      <c r="F36" s="26"/>
      <c r="G36" s="27"/>
      <c r="H36" s="27"/>
      <c r="I36" s="28"/>
      <c r="J36" s="29"/>
      <c r="K36" s="30"/>
      <c r="L36" s="30"/>
      <c r="M36" s="47"/>
    </row>
    <row r="37" spans="1:13" s="31" customFormat="1" ht="16.5" customHeight="1">
      <c r="A37" s="36" t="s">
        <v>882</v>
      </c>
      <c r="B37" s="37">
        <v>212</v>
      </c>
      <c r="C37" s="37"/>
      <c r="D37" s="48"/>
      <c r="E37" s="49"/>
      <c r="F37" s="26"/>
      <c r="G37" s="27"/>
      <c r="H37" s="27"/>
      <c r="I37" s="28"/>
      <c r="J37" s="29"/>
      <c r="K37" s="30"/>
      <c r="L37" s="30"/>
      <c r="M37" s="47"/>
    </row>
    <row r="38" spans="1:13" s="31" customFormat="1" ht="16.5" customHeight="1">
      <c r="A38" s="36" t="s">
        <v>883</v>
      </c>
      <c r="B38" s="37">
        <v>213</v>
      </c>
      <c r="C38" s="37"/>
      <c r="D38" s="48"/>
      <c r="E38" s="49"/>
      <c r="F38" s="26"/>
      <c r="G38" s="27"/>
      <c r="H38" s="27"/>
      <c r="I38" s="28"/>
      <c r="J38" s="29"/>
      <c r="K38" s="30"/>
      <c r="L38" s="30"/>
      <c r="M38" s="47"/>
    </row>
    <row r="39" spans="1:13" s="31" customFormat="1" ht="16.5" customHeight="1">
      <c r="A39" s="36" t="s">
        <v>884</v>
      </c>
      <c r="B39" s="37">
        <v>214</v>
      </c>
      <c r="C39" s="37"/>
      <c r="D39" s="48"/>
      <c r="E39" s="49"/>
      <c r="F39" s="26"/>
      <c r="G39" s="27"/>
      <c r="H39" s="27"/>
      <c r="I39" s="28"/>
      <c r="J39" s="29"/>
      <c r="K39" s="30"/>
      <c r="L39" s="30"/>
      <c r="M39" s="47"/>
    </row>
    <row r="40" spans="1:13" s="31" customFormat="1" ht="16.5" customHeight="1">
      <c r="A40" s="36" t="s">
        <v>885</v>
      </c>
      <c r="B40" s="37">
        <v>215</v>
      </c>
      <c r="C40" s="37"/>
      <c r="D40" s="48"/>
      <c r="E40" s="49"/>
      <c r="F40" s="26"/>
      <c r="G40" s="27"/>
      <c r="H40" s="27"/>
      <c r="I40" s="28"/>
      <c r="J40" s="29"/>
      <c r="K40" s="30"/>
      <c r="L40" s="30"/>
      <c r="M40" s="47"/>
    </row>
    <row r="41" spans="1:13" s="31" customFormat="1" ht="16.5" customHeight="1">
      <c r="A41" s="36" t="s">
        <v>886</v>
      </c>
      <c r="B41" s="37">
        <v>216</v>
      </c>
      <c r="C41" s="37"/>
      <c r="D41" s="48"/>
      <c r="E41" s="49"/>
      <c r="F41" s="26"/>
      <c r="G41" s="27"/>
      <c r="H41" s="27"/>
      <c r="I41" s="28"/>
      <c r="J41" s="29"/>
      <c r="K41" s="30"/>
      <c r="L41" s="30"/>
      <c r="M41" s="47"/>
    </row>
    <row r="42" spans="1:13" s="52" customFormat="1" ht="16.5" customHeight="1">
      <c r="A42" s="36" t="s">
        <v>887</v>
      </c>
      <c r="B42" s="37">
        <v>219</v>
      </c>
      <c r="C42" s="37"/>
      <c r="D42" s="2"/>
      <c r="E42" s="49"/>
      <c r="F42" s="39"/>
      <c r="G42" s="40"/>
      <c r="H42" s="40"/>
      <c r="I42" s="41"/>
      <c r="J42" s="42"/>
      <c r="K42" s="50"/>
      <c r="L42" s="50"/>
      <c r="M42" s="51"/>
    </row>
    <row r="43" spans="1:13" s="5" customFormat="1" ht="16.5" customHeight="1">
      <c r="A43" s="32" t="s">
        <v>888</v>
      </c>
      <c r="B43" s="33">
        <v>220</v>
      </c>
      <c r="C43" s="33"/>
      <c r="D43" s="34">
        <v>112779273274</v>
      </c>
      <c r="E43" s="34">
        <v>134093711907</v>
      </c>
      <c r="F43" s="39"/>
      <c r="G43" s="40"/>
      <c r="H43" s="40"/>
      <c r="I43" s="41"/>
      <c r="J43" s="42"/>
      <c r="K43" s="42"/>
      <c r="L43" s="42"/>
      <c r="M43" s="42"/>
    </row>
    <row r="44" spans="1:13" ht="16.5" customHeight="1">
      <c r="A44" s="36" t="s">
        <v>889</v>
      </c>
      <c r="B44" s="37">
        <v>221</v>
      </c>
      <c r="C44" s="37"/>
      <c r="D44" s="38">
        <v>112779273274</v>
      </c>
      <c r="E44" s="43">
        <v>134093711907</v>
      </c>
      <c r="F44" s="39"/>
      <c r="G44" s="40"/>
      <c r="H44" s="40"/>
      <c r="I44" s="41"/>
      <c r="J44" s="42"/>
      <c r="K44" s="42"/>
      <c r="L44" s="42"/>
      <c r="M44" s="29"/>
    </row>
    <row r="45" spans="1:13" ht="16.5" customHeight="1">
      <c r="A45" s="36" t="s">
        <v>890</v>
      </c>
      <c r="B45" s="37">
        <v>222</v>
      </c>
      <c r="C45" s="37"/>
      <c r="D45" s="38">
        <v>281074073538</v>
      </c>
      <c r="E45" s="38">
        <v>305178792417</v>
      </c>
      <c r="F45" s="39"/>
      <c r="G45" s="40"/>
      <c r="H45" s="40"/>
      <c r="I45" s="41"/>
      <c r="J45" s="42"/>
      <c r="K45" s="42"/>
      <c r="L45" s="42"/>
      <c r="M45" s="29"/>
    </row>
    <row r="46" spans="1:13" ht="16.5" customHeight="1">
      <c r="A46" s="36" t="s">
        <v>891</v>
      </c>
      <c r="B46" s="37">
        <v>223</v>
      </c>
      <c r="C46" s="37"/>
      <c r="D46" s="2">
        <v>-168294800264</v>
      </c>
      <c r="E46" s="2">
        <v>-171085080510</v>
      </c>
      <c r="F46" s="26"/>
      <c r="G46" s="27"/>
      <c r="H46" s="27"/>
      <c r="I46" s="28"/>
      <c r="J46" s="29"/>
      <c r="M46" s="29"/>
    </row>
    <row r="47" spans="1:13" ht="16.5" customHeight="1">
      <c r="A47" s="53" t="s">
        <v>892</v>
      </c>
      <c r="B47" s="54">
        <v>224</v>
      </c>
      <c r="C47" s="54"/>
      <c r="D47" s="55"/>
      <c r="E47" s="56"/>
      <c r="F47" s="26"/>
      <c r="G47" s="27"/>
      <c r="H47" s="27"/>
      <c r="I47" s="28"/>
      <c r="J47" s="29"/>
      <c r="M47" s="29"/>
    </row>
    <row r="48" spans="1:13" ht="16.5" customHeight="1">
      <c r="A48" s="36" t="s">
        <v>890</v>
      </c>
      <c r="B48" s="37">
        <v>225</v>
      </c>
      <c r="C48" s="37"/>
      <c r="D48" s="38"/>
      <c r="E48" s="43"/>
      <c r="F48" s="39"/>
      <c r="G48" s="40"/>
      <c r="H48" s="40"/>
      <c r="I48" s="41"/>
      <c r="J48" s="42"/>
      <c r="K48" s="42"/>
      <c r="L48" s="42"/>
      <c r="M48" s="29"/>
    </row>
    <row r="49" spans="1:13" ht="16.5" customHeight="1">
      <c r="A49" s="36" t="s">
        <v>891</v>
      </c>
      <c r="B49" s="37">
        <v>226</v>
      </c>
      <c r="C49" s="37"/>
      <c r="D49" s="38"/>
      <c r="E49" s="43"/>
      <c r="F49" s="26"/>
      <c r="G49" s="27"/>
      <c r="H49" s="27"/>
      <c r="I49" s="28"/>
      <c r="J49" s="29"/>
      <c r="M49" s="29"/>
    </row>
    <row r="50" spans="1:13" ht="16.5" customHeight="1">
      <c r="A50" s="36" t="s">
        <v>893</v>
      </c>
      <c r="B50" s="37">
        <v>227</v>
      </c>
      <c r="C50" s="37"/>
      <c r="D50" s="38">
        <v>0</v>
      </c>
      <c r="E50" s="43">
        <v>0</v>
      </c>
      <c r="F50" s="26"/>
      <c r="G50" s="27"/>
      <c r="H50" s="27"/>
      <c r="I50" s="28"/>
      <c r="J50" s="29"/>
      <c r="M50" s="29"/>
    </row>
    <row r="51" spans="1:13" ht="16.5" customHeight="1">
      <c r="A51" s="36" t="s">
        <v>890</v>
      </c>
      <c r="B51" s="37">
        <v>228</v>
      </c>
      <c r="C51" s="37"/>
      <c r="D51" s="38">
        <v>80000000</v>
      </c>
      <c r="E51" s="38">
        <v>80000000</v>
      </c>
      <c r="F51" s="26"/>
      <c r="G51" s="27"/>
      <c r="H51" s="27"/>
      <c r="I51" s="28"/>
      <c r="J51" s="29"/>
      <c r="M51" s="29"/>
    </row>
    <row r="52" spans="1:13" ht="16.5" customHeight="1">
      <c r="A52" s="36" t="s">
        <v>891</v>
      </c>
      <c r="B52" s="37">
        <v>229</v>
      </c>
      <c r="C52" s="37"/>
      <c r="D52" s="2">
        <v>-80000000</v>
      </c>
      <c r="E52" s="2">
        <v>-80000000</v>
      </c>
      <c r="F52" s="39"/>
      <c r="G52" s="40"/>
      <c r="H52" s="40"/>
      <c r="I52" s="41"/>
      <c r="J52" s="42"/>
      <c r="M52" s="29"/>
    </row>
    <row r="53" spans="1:13" ht="16.5" customHeight="1">
      <c r="A53" s="32" t="s">
        <v>894</v>
      </c>
      <c r="B53" s="33">
        <v>230</v>
      </c>
      <c r="C53" s="37"/>
      <c r="D53" s="34"/>
      <c r="E53" s="35">
        <v>0</v>
      </c>
      <c r="F53" s="39"/>
      <c r="G53" s="40"/>
      <c r="H53" s="40"/>
      <c r="I53" s="41"/>
      <c r="J53" s="42"/>
      <c r="M53" s="29"/>
    </row>
    <row r="54" spans="1:13" ht="16.5" customHeight="1">
      <c r="A54" s="57" t="e">
        <f>-Nguyên giá</f>
        <v>#NAME?</v>
      </c>
      <c r="B54" s="37">
        <v>231</v>
      </c>
      <c r="C54" s="37"/>
      <c r="D54" s="38"/>
      <c r="E54" s="43"/>
      <c r="F54" s="39"/>
      <c r="G54" s="40"/>
      <c r="H54" s="40"/>
      <c r="I54" s="41"/>
      <c r="J54" s="42"/>
      <c r="M54" s="29"/>
    </row>
    <row r="55" spans="1:13" ht="16.5" customHeight="1">
      <c r="A55" s="57" t="s">
        <v>895</v>
      </c>
      <c r="B55" s="37">
        <v>232</v>
      </c>
      <c r="C55" s="37"/>
      <c r="D55" s="38"/>
      <c r="E55" s="43"/>
      <c r="F55" s="39"/>
      <c r="G55" s="40"/>
      <c r="H55" s="40"/>
      <c r="I55" s="41"/>
      <c r="J55" s="42"/>
      <c r="M55" s="29"/>
    </row>
    <row r="56" spans="1:13" ht="16.5" customHeight="1">
      <c r="A56" s="58" t="s">
        <v>896</v>
      </c>
      <c r="B56" s="33">
        <v>240</v>
      </c>
      <c r="C56" s="37"/>
      <c r="D56" s="34">
        <v>333236756836</v>
      </c>
      <c r="E56" s="34">
        <v>287556811788</v>
      </c>
      <c r="F56" s="39"/>
      <c r="G56" s="40"/>
      <c r="H56" s="40"/>
      <c r="I56" s="41"/>
      <c r="J56" s="42"/>
      <c r="M56" s="29"/>
    </row>
    <row r="57" spans="1:13" ht="16.5" customHeight="1">
      <c r="A57" s="36" t="s">
        <v>897</v>
      </c>
      <c r="B57" s="37">
        <v>241</v>
      </c>
      <c r="C57" s="37"/>
      <c r="D57" s="38"/>
      <c r="E57" s="43"/>
      <c r="F57" s="39"/>
      <c r="G57" s="40"/>
      <c r="H57" s="40"/>
      <c r="I57" s="41"/>
      <c r="J57" s="42"/>
      <c r="M57" s="29"/>
    </row>
    <row r="58" spans="1:13" ht="16.5" customHeight="1">
      <c r="A58" s="36" t="s">
        <v>898</v>
      </c>
      <c r="B58" s="37">
        <v>242</v>
      </c>
      <c r="C58" s="37"/>
      <c r="D58" s="38">
        <v>333236756836</v>
      </c>
      <c r="E58" s="38">
        <v>287556811788</v>
      </c>
      <c r="F58" s="39"/>
      <c r="G58" s="40"/>
      <c r="H58" s="40"/>
      <c r="I58" s="41"/>
      <c r="J58" s="42"/>
      <c r="M58" s="29"/>
    </row>
    <row r="59" spans="1:13" s="5" customFormat="1" ht="16.5" customHeight="1">
      <c r="A59" s="58" t="s">
        <v>899</v>
      </c>
      <c r="B59" s="33">
        <v>250</v>
      </c>
      <c r="C59" s="37"/>
      <c r="D59" s="34">
        <v>812192920360</v>
      </c>
      <c r="E59" s="35">
        <v>789172051154</v>
      </c>
      <c r="F59" s="39"/>
      <c r="G59" s="40"/>
      <c r="H59" s="40"/>
      <c r="I59" s="41"/>
      <c r="J59" s="42"/>
      <c r="K59" s="21"/>
      <c r="L59" s="21"/>
      <c r="M59" s="42"/>
    </row>
    <row r="60" spans="1:13" ht="16.5" customHeight="1">
      <c r="A60" s="36" t="s">
        <v>900</v>
      </c>
      <c r="B60" s="37">
        <v>251</v>
      </c>
      <c r="C60" s="37"/>
      <c r="D60" s="38">
        <v>782399020060</v>
      </c>
      <c r="E60" s="38">
        <v>728533720060</v>
      </c>
      <c r="F60" s="39"/>
      <c r="G60" s="40"/>
      <c r="H60" s="40"/>
      <c r="I60" s="41"/>
      <c r="J60" s="42"/>
      <c r="M60" s="29"/>
    </row>
    <row r="61" spans="1:13" ht="16.5" customHeight="1">
      <c r="A61" s="36" t="s">
        <v>901</v>
      </c>
      <c r="B61" s="37">
        <v>252</v>
      </c>
      <c r="C61" s="37"/>
      <c r="D61" s="38"/>
      <c r="E61" s="38"/>
      <c r="F61" s="39"/>
      <c r="G61" s="40"/>
      <c r="H61" s="40"/>
      <c r="I61" s="41"/>
      <c r="J61" s="42"/>
      <c r="M61" s="29"/>
    </row>
    <row r="62" spans="1:13" ht="16.5" customHeight="1">
      <c r="A62" s="36" t="s">
        <v>902</v>
      </c>
      <c r="B62" s="37">
        <v>253</v>
      </c>
      <c r="C62" s="37"/>
      <c r="D62" s="38">
        <v>46120030000</v>
      </c>
      <c r="E62" s="38">
        <v>77205030000</v>
      </c>
      <c r="F62" s="39"/>
      <c r="G62" s="40"/>
      <c r="H62" s="40"/>
      <c r="I62" s="41"/>
      <c r="J62" s="42"/>
      <c r="M62" s="29"/>
    </row>
    <row r="63" spans="1:13" ht="16.5" customHeight="1">
      <c r="A63" s="36" t="s">
        <v>903</v>
      </c>
      <c r="B63" s="37">
        <v>254</v>
      </c>
      <c r="C63" s="37"/>
      <c r="D63" s="2">
        <v>-16326129700</v>
      </c>
      <c r="E63" s="2">
        <v>-16566698906</v>
      </c>
      <c r="F63" s="39"/>
      <c r="G63" s="40"/>
      <c r="H63" s="40"/>
      <c r="I63" s="41"/>
      <c r="J63" s="42"/>
      <c r="M63" s="29"/>
    </row>
    <row r="64" spans="1:13" ht="16.5" customHeight="1">
      <c r="A64" s="36" t="s">
        <v>904</v>
      </c>
      <c r="B64" s="37">
        <v>255</v>
      </c>
      <c r="C64" s="37"/>
      <c r="D64" s="2"/>
      <c r="E64" s="4"/>
      <c r="F64" s="39"/>
      <c r="G64" s="40"/>
      <c r="H64" s="40"/>
      <c r="I64" s="41"/>
      <c r="J64" s="42"/>
      <c r="M64" s="29"/>
    </row>
    <row r="65" spans="1:13" s="5" customFormat="1" ht="16.5" customHeight="1">
      <c r="A65" s="58" t="s">
        <v>905</v>
      </c>
      <c r="B65" s="33">
        <v>260</v>
      </c>
      <c r="C65" s="33"/>
      <c r="D65" s="34">
        <v>3312099998</v>
      </c>
      <c r="E65" s="35">
        <v>4285580917</v>
      </c>
      <c r="F65" s="39"/>
      <c r="G65" s="40"/>
      <c r="H65" s="40"/>
      <c r="I65" s="41"/>
      <c r="J65" s="42"/>
      <c r="K65" s="21"/>
      <c r="L65" s="21"/>
      <c r="M65" s="42"/>
    </row>
    <row r="66" spans="1:13" ht="16.5" customHeight="1">
      <c r="A66" s="36" t="s">
        <v>906</v>
      </c>
      <c r="B66" s="37">
        <v>261</v>
      </c>
      <c r="C66" s="37"/>
      <c r="D66" s="38">
        <v>3312099998</v>
      </c>
      <c r="E66" s="38">
        <v>4285580917</v>
      </c>
      <c r="F66" s="39"/>
      <c r="G66" s="40"/>
      <c r="H66" s="40"/>
      <c r="I66" s="41"/>
      <c r="J66" s="42"/>
      <c r="M66" s="29"/>
    </row>
    <row r="67" spans="1:13" ht="16.5" customHeight="1">
      <c r="A67" s="36" t="s">
        <v>907</v>
      </c>
      <c r="B67" s="37">
        <v>262</v>
      </c>
      <c r="C67" s="37"/>
      <c r="D67" s="38"/>
      <c r="E67" s="43"/>
      <c r="F67" s="39"/>
      <c r="G67" s="40"/>
      <c r="H67" s="40"/>
      <c r="I67" s="41"/>
      <c r="J67" s="42"/>
      <c r="M67" s="29"/>
    </row>
    <row r="68" spans="1:13" ht="16.5" customHeight="1">
      <c r="A68" s="36" t="s">
        <v>908</v>
      </c>
      <c r="B68" s="59">
        <v>263</v>
      </c>
      <c r="C68" s="59"/>
      <c r="D68" s="60"/>
      <c r="E68" s="61"/>
      <c r="F68" s="39"/>
      <c r="G68" s="40"/>
      <c r="H68" s="40"/>
      <c r="I68" s="41"/>
      <c r="J68" s="42"/>
      <c r="M68" s="29"/>
    </row>
    <row r="69" spans="1:13" ht="16.5" customHeight="1">
      <c r="A69" s="62" t="s">
        <v>909</v>
      </c>
      <c r="B69" s="59">
        <v>268</v>
      </c>
      <c r="C69" s="59"/>
      <c r="D69" s="60"/>
      <c r="E69" s="61"/>
      <c r="F69" s="39"/>
      <c r="G69" s="40"/>
      <c r="H69" s="40"/>
      <c r="I69" s="41"/>
      <c r="J69" s="42"/>
      <c r="M69" s="29"/>
    </row>
    <row r="70" spans="1:13" ht="16.5" customHeight="1">
      <c r="A70" s="63" t="s">
        <v>910</v>
      </c>
      <c r="B70" s="64">
        <v>270</v>
      </c>
      <c r="C70" s="64"/>
      <c r="D70" s="65">
        <v>1455379102774</v>
      </c>
      <c r="E70" s="65">
        <v>1398535303172</v>
      </c>
      <c r="F70" s="26"/>
      <c r="G70" s="27"/>
      <c r="H70" s="27"/>
      <c r="I70" s="28"/>
      <c r="J70" s="29"/>
      <c r="M70" s="11"/>
    </row>
    <row r="71" spans="1:13" ht="16.5" customHeight="1">
      <c r="A71" s="66" t="s">
        <v>911</v>
      </c>
      <c r="B71" s="66"/>
      <c r="C71" s="66"/>
      <c r="D71" s="66"/>
      <c r="E71" s="67"/>
      <c r="F71" s="26"/>
      <c r="G71" s="27"/>
      <c r="H71" s="27"/>
      <c r="I71" s="28"/>
      <c r="J71" s="29"/>
      <c r="M71" s="11"/>
    </row>
    <row r="72" spans="1:13" ht="16.5" customHeight="1">
      <c r="A72" s="22" t="s">
        <v>912</v>
      </c>
      <c r="B72" s="23">
        <v>300</v>
      </c>
      <c r="C72" s="23"/>
      <c r="D72" s="68">
        <v>229341644161</v>
      </c>
      <c r="E72" s="69">
        <v>228826935097</v>
      </c>
      <c r="F72" s="26"/>
      <c r="G72" s="27"/>
      <c r="H72" s="27"/>
      <c r="I72" s="28"/>
      <c r="J72" s="29"/>
      <c r="L72" s="70"/>
      <c r="M72" s="11"/>
    </row>
    <row r="73" spans="1:13" ht="16.5" customHeight="1">
      <c r="A73" s="32" t="s">
        <v>913</v>
      </c>
      <c r="B73" s="33">
        <v>310</v>
      </c>
      <c r="C73" s="33"/>
      <c r="D73" s="34">
        <v>114694790307</v>
      </c>
      <c r="E73" s="34">
        <v>96627368243</v>
      </c>
      <c r="F73" s="39"/>
      <c r="G73" s="40"/>
      <c r="H73" s="40"/>
      <c r="I73" s="41"/>
      <c r="J73" s="42"/>
      <c r="M73" s="11"/>
    </row>
    <row r="74" spans="1:13" ht="16.5" customHeight="1">
      <c r="A74" s="36" t="s">
        <v>914</v>
      </c>
      <c r="B74" s="37">
        <v>311</v>
      </c>
      <c r="C74" s="37"/>
      <c r="D74" s="38">
        <v>3567086771</v>
      </c>
      <c r="E74" s="38">
        <v>3025046436</v>
      </c>
      <c r="F74" s="26"/>
      <c r="G74" s="27"/>
      <c r="H74" s="27"/>
      <c r="I74" s="28"/>
      <c r="J74" s="29"/>
      <c r="M74" s="11"/>
    </row>
    <row r="75" spans="1:13" ht="16.5" customHeight="1">
      <c r="A75" s="36" t="s">
        <v>915</v>
      </c>
      <c r="B75" s="37">
        <v>312</v>
      </c>
      <c r="C75" s="37"/>
      <c r="D75" s="38">
        <v>24316919699</v>
      </c>
      <c r="E75" s="38">
        <v>13656694072</v>
      </c>
      <c r="F75" s="26"/>
      <c r="G75" s="27"/>
      <c r="H75" s="27"/>
      <c r="I75" s="28"/>
      <c r="J75" s="29"/>
      <c r="M75" s="11"/>
    </row>
    <row r="76" spans="1:13" ht="16.5" customHeight="1">
      <c r="A76" s="36" t="s">
        <v>916</v>
      </c>
      <c r="B76" s="37">
        <v>313</v>
      </c>
      <c r="C76" s="37"/>
      <c r="D76" s="38">
        <v>6907949389</v>
      </c>
      <c r="E76" s="38">
        <v>4888749468</v>
      </c>
      <c r="F76" s="26"/>
      <c r="G76" s="27"/>
      <c r="H76" s="27"/>
      <c r="I76" s="28"/>
      <c r="J76" s="29"/>
      <c r="M76" s="11"/>
    </row>
    <row r="77" spans="1:13" ht="16.5" customHeight="1">
      <c r="A77" s="36" t="s">
        <v>917</v>
      </c>
      <c r="B77" s="37">
        <v>314</v>
      </c>
      <c r="C77" s="37"/>
      <c r="D77" s="38">
        <v>24523690381</v>
      </c>
      <c r="E77" s="38">
        <v>26848681429</v>
      </c>
      <c r="F77" s="26"/>
      <c r="G77" s="27"/>
      <c r="H77" s="27"/>
      <c r="I77" s="28"/>
      <c r="J77" s="29"/>
      <c r="M77" s="11"/>
    </row>
    <row r="78" spans="1:13" ht="16.5" customHeight="1">
      <c r="A78" s="36" t="s">
        <v>918</v>
      </c>
      <c r="B78" s="37">
        <v>315</v>
      </c>
      <c r="C78" s="37"/>
      <c r="D78" s="38">
        <v>912657294</v>
      </c>
      <c r="E78" s="38">
        <v>908493887</v>
      </c>
      <c r="F78" s="26"/>
      <c r="G78" s="27"/>
      <c r="H78" s="27"/>
      <c r="I78" s="28"/>
      <c r="J78" s="29"/>
      <c r="M78" s="11"/>
    </row>
    <row r="79" spans="1:13" ht="16.5" customHeight="1">
      <c r="A79" s="36" t="s">
        <v>919</v>
      </c>
      <c r="B79" s="37">
        <v>316</v>
      </c>
      <c r="C79" s="37"/>
      <c r="D79" s="38"/>
      <c r="E79" s="38"/>
      <c r="F79" s="26"/>
      <c r="G79" s="27"/>
      <c r="H79" s="27"/>
      <c r="I79" s="28"/>
      <c r="J79" s="29"/>
      <c r="M79" s="11"/>
    </row>
    <row r="80" spans="1:13" ht="16.5" customHeight="1">
      <c r="A80" s="36" t="s">
        <v>920</v>
      </c>
      <c r="B80" s="37">
        <v>317</v>
      </c>
      <c r="C80" s="37"/>
      <c r="D80" s="38"/>
      <c r="E80" s="38"/>
      <c r="F80" s="26"/>
      <c r="G80" s="27"/>
      <c r="H80" s="27"/>
      <c r="I80" s="28"/>
      <c r="J80" s="29"/>
      <c r="M80" s="11"/>
    </row>
    <row r="81" spans="1:13" ht="16.5" customHeight="1">
      <c r="A81" s="36" t="s">
        <v>921</v>
      </c>
      <c r="B81" s="37">
        <v>318</v>
      </c>
      <c r="C81" s="37"/>
      <c r="D81" s="38"/>
      <c r="E81" s="38"/>
      <c r="F81" s="26"/>
      <c r="G81" s="27"/>
      <c r="H81" s="27"/>
      <c r="I81" s="28"/>
      <c r="J81" s="29"/>
      <c r="K81" s="29"/>
      <c r="L81" s="29"/>
      <c r="M81" s="11"/>
    </row>
    <row r="82" spans="1:13" ht="16.5" customHeight="1">
      <c r="A82" s="36" t="s">
        <v>922</v>
      </c>
      <c r="B82" s="37">
        <v>319</v>
      </c>
      <c r="C82" s="37"/>
      <c r="D82" s="71">
        <v>20701140245</v>
      </c>
      <c r="E82" s="38">
        <v>5074344242</v>
      </c>
      <c r="F82" s="26"/>
      <c r="G82" s="27"/>
      <c r="H82" s="27"/>
      <c r="I82" s="28"/>
      <c r="J82" s="29"/>
      <c r="K82" s="29"/>
      <c r="L82" s="29"/>
      <c r="M82" s="11"/>
    </row>
    <row r="83" spans="1:13" ht="16.5" customHeight="1">
      <c r="A83" s="36" t="s">
        <v>923</v>
      </c>
      <c r="B83" s="37">
        <v>320</v>
      </c>
      <c r="C83" s="37"/>
      <c r="D83" s="38">
        <v>5918001618</v>
      </c>
      <c r="E83" s="38">
        <v>5578377618</v>
      </c>
      <c r="F83" s="26"/>
      <c r="G83" s="27"/>
      <c r="H83" s="27"/>
      <c r="I83" s="28"/>
      <c r="J83" s="29"/>
      <c r="K83" s="29"/>
      <c r="L83" s="29"/>
      <c r="M83" s="11"/>
    </row>
    <row r="84" spans="1:13" ht="16.5" customHeight="1">
      <c r="A84" s="36" t="s">
        <v>924</v>
      </c>
      <c r="B84" s="37">
        <v>321</v>
      </c>
      <c r="C84" s="37"/>
      <c r="D84" s="38"/>
      <c r="E84" s="38"/>
      <c r="F84" s="26"/>
      <c r="G84" s="27"/>
      <c r="H84" s="27"/>
      <c r="I84" s="28"/>
      <c r="J84" s="29"/>
      <c r="K84" s="29"/>
      <c r="L84" s="29"/>
      <c r="M84" s="11"/>
    </row>
    <row r="85" spans="1:13" ht="16.5" customHeight="1">
      <c r="A85" s="36" t="s">
        <v>925</v>
      </c>
      <c r="B85" s="37">
        <v>322</v>
      </c>
      <c r="C85" s="37"/>
      <c r="D85" s="38">
        <v>27847344910</v>
      </c>
      <c r="E85" s="38">
        <v>36646981091</v>
      </c>
      <c r="F85" s="26"/>
      <c r="G85" s="27"/>
      <c r="H85" s="27"/>
      <c r="I85" s="28"/>
      <c r="J85" s="29"/>
      <c r="K85" s="29"/>
      <c r="L85" s="29"/>
      <c r="M85" s="11"/>
    </row>
    <row r="86" spans="1:13" ht="16.5" customHeight="1">
      <c r="A86" s="36" t="s">
        <v>926</v>
      </c>
      <c r="B86" s="37">
        <v>323</v>
      </c>
      <c r="C86" s="37"/>
      <c r="D86" s="38"/>
      <c r="E86" s="38"/>
      <c r="F86" s="26"/>
      <c r="G86" s="27"/>
      <c r="H86" s="27"/>
      <c r="I86" s="28"/>
      <c r="J86" s="29"/>
      <c r="K86" s="29"/>
      <c r="L86" s="29"/>
      <c r="M86" s="11"/>
    </row>
    <row r="87" spans="1:13" ht="16.5" customHeight="1">
      <c r="A87" s="36" t="s">
        <v>927</v>
      </c>
      <c r="B87" s="37">
        <v>324</v>
      </c>
      <c r="C87" s="37"/>
      <c r="D87" s="38"/>
      <c r="E87" s="38"/>
      <c r="F87" s="26"/>
      <c r="G87" s="27"/>
      <c r="H87" s="27"/>
      <c r="I87" s="28"/>
      <c r="J87" s="29"/>
      <c r="K87" s="29"/>
      <c r="L87" s="29"/>
      <c r="M87" s="11"/>
    </row>
    <row r="88" spans="1:13" ht="16.5" customHeight="1">
      <c r="A88" s="32" t="s">
        <v>928</v>
      </c>
      <c r="B88" s="33">
        <v>330</v>
      </c>
      <c r="C88" s="33"/>
      <c r="D88" s="34">
        <v>114646853854</v>
      </c>
      <c r="E88" s="34">
        <v>132199566854</v>
      </c>
      <c r="F88" s="39"/>
      <c r="G88" s="40"/>
      <c r="H88" s="40"/>
      <c r="I88" s="41"/>
      <c r="J88" s="42"/>
      <c r="K88" s="29"/>
      <c r="L88" s="29"/>
      <c r="M88" s="11"/>
    </row>
    <row r="89" spans="1:13" ht="16.5" customHeight="1">
      <c r="A89" s="36" t="s">
        <v>929</v>
      </c>
      <c r="B89" s="37">
        <v>331</v>
      </c>
      <c r="C89" s="37"/>
      <c r="D89" s="48"/>
      <c r="E89" s="49"/>
      <c r="F89" s="39"/>
      <c r="G89" s="40"/>
      <c r="H89" s="40"/>
      <c r="I89" s="41"/>
      <c r="J89" s="42"/>
      <c r="M89" s="11"/>
    </row>
    <row r="90" spans="1:13" ht="16.5" customHeight="1">
      <c r="A90" s="36" t="s">
        <v>930</v>
      </c>
      <c r="B90" s="37">
        <v>332</v>
      </c>
      <c r="C90" s="37"/>
      <c r="D90" s="48"/>
      <c r="E90" s="48"/>
      <c r="F90" s="39"/>
      <c r="G90" s="40"/>
      <c r="H90" s="40"/>
      <c r="I90" s="41"/>
      <c r="J90" s="42"/>
      <c r="M90" s="11"/>
    </row>
    <row r="91" spans="1:13" ht="16.5" customHeight="1">
      <c r="A91" s="36" t="s">
        <v>931</v>
      </c>
      <c r="B91" s="37">
        <v>333</v>
      </c>
      <c r="C91" s="37"/>
      <c r="D91" s="48"/>
      <c r="E91" s="48"/>
      <c r="F91" s="26"/>
      <c r="G91" s="27"/>
      <c r="H91" s="27"/>
      <c r="I91" s="28"/>
      <c r="J91" s="29"/>
      <c r="M91" s="11"/>
    </row>
    <row r="92" spans="1:13" ht="16.5" customHeight="1">
      <c r="A92" s="62" t="s">
        <v>932</v>
      </c>
      <c r="B92" s="37">
        <v>334</v>
      </c>
      <c r="C92" s="59"/>
      <c r="D92" s="72"/>
      <c r="E92" s="72"/>
      <c r="F92" s="26"/>
      <c r="G92" s="27"/>
      <c r="H92" s="27"/>
      <c r="I92" s="28"/>
      <c r="J92" s="29"/>
      <c r="M92" s="11"/>
    </row>
    <row r="93" spans="1:13" ht="16.5" customHeight="1">
      <c r="A93" s="36" t="s">
        <v>933</v>
      </c>
      <c r="B93" s="37">
        <v>335</v>
      </c>
      <c r="C93" s="37"/>
      <c r="D93" s="48"/>
      <c r="E93" s="48"/>
      <c r="F93" s="26"/>
      <c r="G93" s="27"/>
      <c r="H93" s="27"/>
      <c r="I93" s="28"/>
      <c r="J93" s="29"/>
      <c r="M93" s="11"/>
    </row>
    <row r="94" spans="1:13" ht="16.5" customHeight="1">
      <c r="A94" s="36" t="s">
        <v>934</v>
      </c>
      <c r="B94" s="37">
        <v>336</v>
      </c>
      <c r="C94" s="37"/>
      <c r="D94" s="48"/>
      <c r="E94" s="48"/>
      <c r="F94" s="26"/>
      <c r="G94" s="27"/>
      <c r="H94" s="27"/>
      <c r="I94" s="28"/>
      <c r="J94" s="29"/>
      <c r="M94" s="11"/>
    </row>
    <row r="95" spans="1:13" ht="16.5" customHeight="1">
      <c r="A95" s="36" t="s">
        <v>935</v>
      </c>
      <c r="B95" s="37">
        <v>337</v>
      </c>
      <c r="C95" s="37"/>
      <c r="D95" s="72"/>
      <c r="E95" s="72">
        <v>125835122</v>
      </c>
      <c r="F95" s="26"/>
      <c r="G95" s="27"/>
      <c r="H95" s="27"/>
      <c r="I95" s="28"/>
      <c r="J95" s="29"/>
      <c r="M95" s="11"/>
    </row>
    <row r="96" spans="1:13" ht="16.5" customHeight="1">
      <c r="A96" s="36" t="s">
        <v>936</v>
      </c>
      <c r="B96" s="37">
        <v>338</v>
      </c>
      <c r="C96" s="37"/>
      <c r="D96" s="48">
        <v>113841544441</v>
      </c>
      <c r="E96" s="48">
        <v>109440519903</v>
      </c>
      <c r="F96" s="26"/>
      <c r="G96" s="27"/>
      <c r="H96" s="27"/>
      <c r="I96" s="28"/>
      <c r="J96" s="29"/>
      <c r="M96" s="11"/>
    </row>
    <row r="97" spans="1:13" ht="16.5" customHeight="1">
      <c r="A97" s="36" t="s">
        <v>937</v>
      </c>
      <c r="B97" s="37">
        <v>339</v>
      </c>
      <c r="C97" s="37"/>
      <c r="D97" s="48"/>
      <c r="E97" s="48"/>
      <c r="F97" s="26"/>
      <c r="G97" s="27"/>
      <c r="H97" s="27"/>
      <c r="I97" s="28"/>
      <c r="J97" s="29"/>
      <c r="M97" s="11"/>
    </row>
    <row r="98" spans="1:13" ht="16.5" customHeight="1">
      <c r="A98" s="36" t="s">
        <v>938</v>
      </c>
      <c r="B98" s="37">
        <v>340</v>
      </c>
      <c r="C98" s="37"/>
      <c r="D98" s="48"/>
      <c r="E98" s="48"/>
      <c r="F98" s="26"/>
      <c r="G98" s="27"/>
      <c r="H98" s="27"/>
      <c r="I98" s="28"/>
      <c r="J98" s="29"/>
      <c r="M98" s="11"/>
    </row>
    <row r="99" spans="1:13" ht="16.5" customHeight="1">
      <c r="A99" s="36" t="s">
        <v>939</v>
      </c>
      <c r="B99" s="37">
        <v>341</v>
      </c>
      <c r="C99" s="37"/>
      <c r="D99" s="48"/>
      <c r="E99" s="48"/>
      <c r="F99" s="26"/>
      <c r="G99" s="27"/>
      <c r="H99" s="27"/>
      <c r="I99" s="28"/>
      <c r="J99" s="29"/>
      <c r="M99" s="11"/>
    </row>
    <row r="100" spans="1:13" ht="16.5" customHeight="1">
      <c r="A100" s="36" t="s">
        <v>940</v>
      </c>
      <c r="B100" s="37">
        <v>342</v>
      </c>
      <c r="C100" s="37"/>
      <c r="D100" s="48"/>
      <c r="E100" s="48"/>
      <c r="F100" s="26"/>
      <c r="G100" s="27"/>
      <c r="H100" s="27"/>
      <c r="I100" s="28"/>
      <c r="J100" s="29"/>
      <c r="M100" s="11"/>
    </row>
    <row r="101" spans="1:13" ht="16.5" customHeight="1">
      <c r="A101" s="36" t="s">
        <v>941</v>
      </c>
      <c r="B101" s="37">
        <v>343</v>
      </c>
      <c r="C101" s="37"/>
      <c r="D101" s="48">
        <v>805309413</v>
      </c>
      <c r="E101" s="48">
        <v>22633211829</v>
      </c>
      <c r="F101" s="26"/>
      <c r="G101" s="27"/>
      <c r="H101" s="27"/>
      <c r="I101" s="28"/>
      <c r="J101" s="29"/>
      <c r="M101" s="11"/>
    </row>
    <row r="102" spans="1:13" ht="16.5" customHeight="1">
      <c r="A102" s="44" t="s">
        <v>942</v>
      </c>
      <c r="B102" s="45">
        <v>400</v>
      </c>
      <c r="C102" s="45"/>
      <c r="D102" s="46">
        <v>1226037458613</v>
      </c>
      <c r="E102" s="73">
        <v>1169708368075</v>
      </c>
      <c r="F102" s="26"/>
      <c r="G102" s="27"/>
      <c r="H102" s="27"/>
      <c r="I102" s="28"/>
      <c r="J102" s="29"/>
      <c r="M102" s="11"/>
    </row>
    <row r="103" spans="1:13" s="5" customFormat="1" ht="16.5" customHeight="1">
      <c r="A103" s="32" t="s">
        <v>943</v>
      </c>
      <c r="B103" s="33">
        <v>410</v>
      </c>
      <c r="C103" s="33"/>
      <c r="D103" s="34">
        <v>1231477856763</v>
      </c>
      <c r="E103" s="34">
        <v>1175710640419</v>
      </c>
      <c r="F103" s="39"/>
      <c r="G103" s="40"/>
      <c r="H103" s="40"/>
      <c r="I103" s="41"/>
      <c r="J103" s="42"/>
      <c r="K103" s="21"/>
      <c r="L103" s="21"/>
      <c r="M103" s="21"/>
    </row>
    <row r="104" spans="1:13" ht="16.5" customHeight="1">
      <c r="A104" s="36" t="s">
        <v>944</v>
      </c>
      <c r="B104" s="37">
        <v>411</v>
      </c>
      <c r="C104" s="37"/>
      <c r="D104" s="38">
        <v>635319436465</v>
      </c>
      <c r="E104" s="38">
        <v>635319436465</v>
      </c>
      <c r="F104" s="26"/>
      <c r="G104" s="27"/>
      <c r="H104" s="27"/>
      <c r="I104" s="28"/>
      <c r="J104" s="29"/>
      <c r="M104" s="11"/>
    </row>
    <row r="105" spans="1:13" ht="16.5" customHeight="1">
      <c r="A105" s="74" t="e">
        <f>-Cổ phiếu phổ thông có quyền biểu quyết</f>
        <v>#NAME?</v>
      </c>
      <c r="B105" s="37" t="s">
        <v>945</v>
      </c>
      <c r="C105" s="37"/>
      <c r="D105" s="38"/>
      <c r="E105" s="38"/>
      <c r="F105" s="26"/>
      <c r="G105" s="27"/>
      <c r="H105" s="27"/>
      <c r="I105" s="28"/>
      <c r="J105" s="29"/>
      <c r="M105" s="11"/>
    </row>
    <row r="106" spans="1:13" ht="16.5" customHeight="1">
      <c r="A106" s="74" t="e">
        <f>-Cổ phiếu ưu đãi</f>
        <v>#NAME?</v>
      </c>
      <c r="B106" s="37" t="s">
        <v>946</v>
      </c>
      <c r="C106" s="37"/>
      <c r="D106" s="38"/>
      <c r="E106" s="38"/>
      <c r="F106" s="26"/>
      <c r="G106" s="27"/>
      <c r="H106" s="27"/>
      <c r="I106" s="28"/>
      <c r="J106" s="29"/>
      <c r="M106" s="11"/>
    </row>
    <row r="107" spans="1:13" ht="16.5" customHeight="1">
      <c r="A107" s="36" t="s">
        <v>947</v>
      </c>
      <c r="B107" s="37">
        <v>412</v>
      </c>
      <c r="C107" s="37"/>
      <c r="D107" s="38"/>
      <c r="E107" s="38"/>
      <c r="F107" s="26"/>
      <c r="G107" s="27"/>
      <c r="H107" s="27"/>
      <c r="I107" s="28"/>
      <c r="J107" s="29"/>
      <c r="M107" s="11"/>
    </row>
    <row r="108" spans="1:13" ht="16.5" customHeight="1">
      <c r="A108" s="36" t="s">
        <v>948</v>
      </c>
      <c r="B108" s="37">
        <v>413</v>
      </c>
      <c r="C108" s="37"/>
      <c r="D108" s="38"/>
      <c r="E108" s="38"/>
      <c r="F108" s="26"/>
      <c r="G108" s="27"/>
      <c r="H108" s="27"/>
      <c r="I108" s="28"/>
      <c r="J108" s="29"/>
      <c r="M108" s="11"/>
    </row>
    <row r="109" spans="1:13" ht="16.5" customHeight="1">
      <c r="A109" s="36" t="s">
        <v>949</v>
      </c>
      <c r="B109" s="37">
        <v>414</v>
      </c>
      <c r="C109" s="37"/>
      <c r="D109" s="38"/>
      <c r="E109" s="38"/>
      <c r="F109" s="26"/>
      <c r="G109" s="27"/>
      <c r="H109" s="27"/>
      <c r="I109" s="28"/>
      <c r="J109" s="29"/>
      <c r="M109" s="11"/>
    </row>
    <row r="110" spans="1:13" ht="16.5" customHeight="1">
      <c r="A110" s="36" t="s">
        <v>950</v>
      </c>
      <c r="B110" s="37">
        <v>415</v>
      </c>
      <c r="C110" s="37"/>
      <c r="D110" s="38"/>
      <c r="E110" s="38"/>
      <c r="F110" s="26"/>
      <c r="G110" s="27"/>
      <c r="H110" s="27"/>
      <c r="I110" s="28"/>
      <c r="J110" s="29"/>
      <c r="M110" s="11"/>
    </row>
    <row r="111" spans="1:13" ht="16.5" customHeight="1">
      <c r="A111" s="36" t="s">
        <v>951</v>
      </c>
      <c r="B111" s="37">
        <v>416</v>
      </c>
      <c r="C111" s="37"/>
      <c r="D111" s="38"/>
      <c r="E111" s="38"/>
      <c r="F111" s="39"/>
      <c r="G111" s="40"/>
      <c r="H111" s="40"/>
      <c r="I111" s="41"/>
      <c r="J111" s="42"/>
      <c r="M111" s="11"/>
    </row>
    <row r="112" spans="1:13" ht="16.5" customHeight="1">
      <c r="A112" s="36" t="s">
        <v>952</v>
      </c>
      <c r="B112" s="37">
        <v>417</v>
      </c>
      <c r="C112" s="37"/>
      <c r="D112" s="38"/>
      <c r="E112" s="38"/>
      <c r="F112" s="39"/>
      <c r="G112" s="40"/>
      <c r="H112" s="40"/>
      <c r="I112" s="41"/>
      <c r="J112" s="42"/>
      <c r="M112" s="11"/>
    </row>
    <row r="113" spans="1:13" ht="16.5" customHeight="1">
      <c r="A113" s="36" t="s">
        <v>953</v>
      </c>
      <c r="B113" s="37">
        <v>418</v>
      </c>
      <c r="C113" s="37"/>
      <c r="D113" s="38">
        <v>93409322236</v>
      </c>
      <c r="E113" s="38">
        <v>87637828593</v>
      </c>
      <c r="F113" s="39"/>
      <c r="G113" s="40"/>
      <c r="H113" s="40"/>
      <c r="I113" s="41"/>
      <c r="J113" s="42"/>
      <c r="K113" s="29"/>
      <c r="L113" s="29"/>
      <c r="M113" s="11"/>
    </row>
    <row r="114" spans="1:13" ht="16.5" customHeight="1">
      <c r="A114" s="36" t="s">
        <v>954</v>
      </c>
      <c r="B114" s="37">
        <v>419</v>
      </c>
      <c r="C114" s="37"/>
      <c r="D114" s="38"/>
      <c r="E114" s="38"/>
      <c r="F114" s="39"/>
      <c r="G114" s="40"/>
      <c r="H114" s="40"/>
      <c r="I114" s="41"/>
      <c r="J114" s="42"/>
      <c r="M114" s="11"/>
    </row>
    <row r="115" spans="1:13" ht="16.5" customHeight="1">
      <c r="A115" s="36" t="s">
        <v>955</v>
      </c>
      <c r="B115" s="37">
        <v>420</v>
      </c>
      <c r="C115" s="37"/>
      <c r="D115" s="48"/>
      <c r="E115" s="48"/>
      <c r="F115" s="39"/>
      <c r="G115" s="40"/>
      <c r="H115" s="40"/>
      <c r="I115" s="41"/>
      <c r="J115" s="42"/>
      <c r="K115" s="29"/>
      <c r="L115" s="29"/>
      <c r="M115" s="11"/>
    </row>
    <row r="116" spans="1:13" ht="16.5" customHeight="1">
      <c r="A116" s="36" t="s">
        <v>956</v>
      </c>
      <c r="B116" s="37">
        <v>421</v>
      </c>
      <c r="C116" s="37"/>
      <c r="D116" s="38"/>
      <c r="E116" s="38">
        <v>4277299</v>
      </c>
      <c r="F116" s="26"/>
      <c r="G116" s="27"/>
      <c r="H116" s="27"/>
      <c r="I116" s="28"/>
      <c r="J116" s="29"/>
      <c r="M116" s="11"/>
    </row>
    <row r="117" spans="1:13" ht="16.5" customHeight="1">
      <c r="A117" s="74" t="s">
        <v>969</v>
      </c>
      <c r="B117" s="37" t="s">
        <v>957</v>
      </c>
      <c r="C117" s="37"/>
      <c r="D117" s="38"/>
      <c r="E117" s="38">
        <v>4277299</v>
      </c>
      <c r="F117" s="26"/>
      <c r="G117" s="27"/>
      <c r="H117" s="27"/>
      <c r="I117" s="28"/>
      <c r="J117" s="29"/>
      <c r="M117" s="11"/>
    </row>
    <row r="118" spans="1:13" ht="16.5" customHeight="1">
      <c r="A118" s="74" t="s">
        <v>970</v>
      </c>
      <c r="B118" s="37" t="s">
        <v>958</v>
      </c>
      <c r="C118" s="37"/>
      <c r="D118" s="38"/>
      <c r="E118" s="38"/>
      <c r="F118" s="26"/>
      <c r="G118" s="27"/>
      <c r="H118" s="27"/>
      <c r="I118" s="28"/>
      <c r="J118" s="29"/>
      <c r="M118" s="11"/>
    </row>
    <row r="119" spans="1:13" ht="16.5" customHeight="1">
      <c r="A119" s="36" t="s">
        <v>959</v>
      </c>
      <c r="B119" s="37">
        <v>422</v>
      </c>
      <c r="C119" s="37"/>
      <c r="D119" s="38">
        <v>502749098062</v>
      </c>
      <c r="E119" s="38">
        <v>452749098062</v>
      </c>
      <c r="F119" s="26"/>
      <c r="G119" s="27"/>
      <c r="H119" s="27"/>
      <c r="I119" s="28"/>
      <c r="J119" s="29"/>
      <c r="M119" s="11"/>
    </row>
    <row r="120" spans="1:13" ht="16.5" customHeight="1">
      <c r="A120" s="32" t="s">
        <v>960</v>
      </c>
      <c r="B120" s="33">
        <v>430</v>
      </c>
      <c r="C120" s="33"/>
      <c r="D120" s="3">
        <v>-5440398150</v>
      </c>
      <c r="E120" s="3">
        <v>-6002272344</v>
      </c>
      <c r="F120" s="26"/>
      <c r="G120" s="27"/>
      <c r="H120" s="27"/>
      <c r="I120" s="28"/>
      <c r="J120" s="29"/>
      <c r="M120" s="11"/>
    </row>
    <row r="121" spans="1:13" ht="16.5" customHeight="1">
      <c r="A121" s="36" t="s">
        <v>961</v>
      </c>
      <c r="B121" s="37">
        <v>431</v>
      </c>
      <c r="C121" s="37"/>
      <c r="D121" s="2">
        <v>-5440398150</v>
      </c>
      <c r="E121" s="2">
        <v>-7816025140</v>
      </c>
      <c r="F121" s="26"/>
      <c r="G121" s="27"/>
      <c r="H121" s="27"/>
      <c r="I121" s="28"/>
      <c r="J121" s="29"/>
      <c r="L121" s="75"/>
      <c r="M121" s="11"/>
    </row>
    <row r="122" spans="1:13" ht="16.5" customHeight="1">
      <c r="A122" s="62" t="s">
        <v>962</v>
      </c>
      <c r="B122" s="59"/>
      <c r="C122" s="59"/>
      <c r="D122" s="2">
        <v>-5440398150</v>
      </c>
      <c r="E122" s="2">
        <v>-7816025140</v>
      </c>
      <c r="F122" s="26"/>
      <c r="G122" s="27"/>
      <c r="H122" s="27"/>
      <c r="I122" s="28"/>
      <c r="J122" s="29"/>
      <c r="L122" s="75"/>
      <c r="M122" s="11"/>
    </row>
    <row r="123" spans="1:13" ht="16.5" customHeight="1">
      <c r="A123" s="62" t="s">
        <v>963</v>
      </c>
      <c r="B123" s="59"/>
      <c r="C123" s="59"/>
      <c r="D123" s="2"/>
      <c r="E123" s="2"/>
      <c r="F123" s="26"/>
      <c r="G123" s="27"/>
      <c r="H123" s="27"/>
      <c r="I123" s="28"/>
      <c r="J123" s="29"/>
      <c r="L123" s="75"/>
      <c r="M123" s="11"/>
    </row>
    <row r="124" spans="1:13" ht="16.5" customHeight="1">
      <c r="A124" s="62" t="s">
        <v>964</v>
      </c>
      <c r="B124" s="59">
        <v>432</v>
      </c>
      <c r="C124" s="59"/>
      <c r="D124" s="60"/>
      <c r="E124" s="60">
        <v>1813752796</v>
      </c>
      <c r="F124" s="26"/>
      <c r="G124" s="27"/>
      <c r="H124" s="27"/>
      <c r="I124" s="28"/>
      <c r="J124" s="29"/>
      <c r="M124" s="11"/>
    </row>
    <row r="125" spans="1:13" ht="20.25" customHeight="1" thickBot="1">
      <c r="A125" s="76" t="s">
        <v>965</v>
      </c>
      <c r="B125" s="77">
        <v>440</v>
      </c>
      <c r="C125" s="77"/>
      <c r="D125" s="78">
        <v>1455379102774</v>
      </c>
      <c r="E125" s="79">
        <v>1398535303172</v>
      </c>
      <c r="F125" s="26"/>
      <c r="G125" s="27">
        <v>0</v>
      </c>
      <c r="H125" s="27">
        <v>0</v>
      </c>
      <c r="I125" s="28"/>
      <c r="J125" s="29"/>
      <c r="L125" s="29"/>
      <c r="M125" s="29"/>
    </row>
    <row r="126" spans="1:13" ht="16.5" customHeight="1" hidden="1">
      <c r="A126" s="5"/>
      <c r="B126" s="12"/>
      <c r="C126" s="12" t="s">
        <v>966</v>
      </c>
      <c r="D126" s="80"/>
      <c r="E126" s="80"/>
      <c r="F126" s="26"/>
      <c r="G126" s="27"/>
      <c r="H126" s="27"/>
      <c r="I126" s="28"/>
      <c r="J126" s="29"/>
      <c r="L126" s="29"/>
      <c r="M126" s="11"/>
    </row>
    <row r="127" spans="1:13" ht="25.5" customHeight="1" hidden="1">
      <c r="A127" s="547" t="s">
        <v>967</v>
      </c>
      <c r="B127" s="547"/>
      <c r="C127" s="547"/>
      <c r="D127" s="547" t="s">
        <v>968</v>
      </c>
      <c r="E127" s="547"/>
      <c r="F127" s="26"/>
      <c r="G127" s="27"/>
      <c r="H127" s="27"/>
      <c r="I127" s="28"/>
      <c r="J127" s="29"/>
      <c r="M127" s="11"/>
    </row>
    <row r="128" spans="2:13" ht="16.5" customHeight="1" hidden="1">
      <c r="B128" s="81"/>
      <c r="C128" s="81"/>
      <c r="F128" s="26"/>
      <c r="G128" s="27"/>
      <c r="H128" s="27"/>
      <c r="I128" s="28"/>
      <c r="J128" s="29"/>
      <c r="M128" s="11"/>
    </row>
    <row r="129" spans="1:13" ht="32.25" customHeight="1" hidden="1">
      <c r="A129" s="548"/>
      <c r="B129" s="548"/>
      <c r="C129" s="82"/>
      <c r="D129" s="83"/>
      <c r="E129" s="84"/>
      <c r="F129" s="39"/>
      <c r="G129" s="40"/>
      <c r="H129" s="40"/>
      <c r="I129" s="41"/>
      <c r="J129" s="42"/>
      <c r="M129" s="11"/>
    </row>
    <row r="130" spans="1:13" ht="18.75" customHeight="1" hidden="1">
      <c r="A130" s="549"/>
      <c r="B130" s="549"/>
      <c r="C130" s="85"/>
      <c r="D130" s="55"/>
      <c r="E130" s="56"/>
      <c r="F130" s="39"/>
      <c r="G130" s="40"/>
      <c r="H130" s="40"/>
      <c r="I130" s="41"/>
      <c r="J130" s="42"/>
      <c r="M130" s="11"/>
    </row>
    <row r="131" spans="1:13" ht="18.75" customHeight="1" hidden="1">
      <c r="A131" s="550"/>
      <c r="B131" s="550"/>
      <c r="C131" s="86"/>
      <c r="D131" s="38"/>
      <c r="E131" s="43"/>
      <c r="F131" s="39"/>
      <c r="G131" s="40"/>
      <c r="H131" s="40"/>
      <c r="I131" s="41"/>
      <c r="J131" s="42"/>
      <c r="M131" s="11"/>
    </row>
    <row r="132" spans="1:13" ht="18.75" customHeight="1" hidden="1">
      <c r="A132" s="550"/>
      <c r="B132" s="550"/>
      <c r="C132" s="86"/>
      <c r="D132" s="71"/>
      <c r="E132" s="71"/>
      <c r="F132" s="39"/>
      <c r="G132" s="40"/>
      <c r="H132" s="40"/>
      <c r="I132" s="41"/>
      <c r="J132" s="42"/>
      <c r="M132" s="11"/>
    </row>
    <row r="133" spans="1:13" ht="18.75" customHeight="1" hidden="1">
      <c r="A133" s="550"/>
      <c r="B133" s="550"/>
      <c r="C133" s="86"/>
      <c r="D133" s="87"/>
      <c r="E133" s="43"/>
      <c r="F133" s="39"/>
      <c r="G133" s="40"/>
      <c r="H133" s="40"/>
      <c r="I133" s="41"/>
      <c r="J133" s="42"/>
      <c r="M133" s="11"/>
    </row>
    <row r="134" spans="1:13" ht="18.75" customHeight="1" hidden="1">
      <c r="A134" s="550"/>
      <c r="B134" s="550"/>
      <c r="C134" s="86"/>
      <c r="D134" s="88"/>
      <c r="E134" s="88"/>
      <c r="F134" s="26"/>
      <c r="G134" s="27"/>
      <c r="H134" s="27"/>
      <c r="I134" s="28"/>
      <c r="J134" s="29"/>
      <c r="M134" s="11"/>
    </row>
    <row r="135" spans="1:13" ht="18.75" customHeight="1" hidden="1">
      <c r="A135" s="551"/>
      <c r="B135" s="551"/>
      <c r="C135" s="89"/>
      <c r="D135" s="90"/>
      <c r="E135" s="91"/>
      <c r="F135" s="39"/>
      <c r="G135" s="40"/>
      <c r="H135" s="40"/>
      <c r="I135" s="41"/>
      <c r="J135" s="42"/>
      <c r="M135" s="11"/>
    </row>
    <row r="136" spans="6:13" ht="16.5" customHeight="1" hidden="1">
      <c r="F136" s="26"/>
      <c r="G136" s="27"/>
      <c r="H136" s="27"/>
      <c r="I136" s="28"/>
      <c r="J136" s="29"/>
      <c r="M136" s="11"/>
    </row>
    <row r="137" spans="3:13" ht="16.5" customHeight="1">
      <c r="C137" s="92"/>
      <c r="F137" s="26"/>
      <c r="G137" s="27"/>
      <c r="H137" s="27"/>
      <c r="I137" s="28"/>
      <c r="J137" s="29"/>
      <c r="M137" s="11"/>
    </row>
    <row r="138" spans="4:13" s="93" customFormat="1" ht="19.5" customHeight="1">
      <c r="D138" s="94"/>
      <c r="F138" s="39"/>
      <c r="G138" s="40"/>
      <c r="H138" s="40"/>
      <c r="I138" s="41"/>
      <c r="J138" s="42"/>
      <c r="K138" s="95"/>
      <c r="L138" s="95"/>
      <c r="M138" s="95"/>
    </row>
    <row r="139" spans="6:13" ht="39" customHeight="1">
      <c r="F139" s="39"/>
      <c r="G139" s="40"/>
      <c r="H139" s="40"/>
      <c r="I139" s="41"/>
      <c r="J139" s="42"/>
      <c r="K139" s="42"/>
      <c r="L139" s="42"/>
      <c r="M139" s="11"/>
    </row>
    <row r="140" spans="4:13" ht="22.5" customHeight="1">
      <c r="D140" s="96"/>
      <c r="F140" s="39"/>
      <c r="G140" s="40"/>
      <c r="H140" s="40"/>
      <c r="I140" s="41"/>
      <c r="J140" s="42"/>
      <c r="K140" s="42"/>
      <c r="L140" s="42"/>
      <c r="M140" s="11"/>
    </row>
    <row r="141" spans="4:13" s="5" customFormat="1" ht="16.5" customHeight="1">
      <c r="D141" s="97"/>
      <c r="F141" s="26"/>
      <c r="G141" s="27"/>
      <c r="H141" s="27"/>
      <c r="I141" s="28"/>
      <c r="J141" s="29"/>
      <c r="K141" s="21"/>
      <c r="L141" s="21"/>
      <c r="M141" s="21"/>
    </row>
    <row r="142" spans="4:13" ht="16.5" customHeight="1">
      <c r="D142" s="96"/>
      <c r="F142" s="26"/>
      <c r="G142" s="27"/>
      <c r="H142" s="27"/>
      <c r="I142" s="28"/>
      <c r="J142" s="29"/>
      <c r="M142" s="11"/>
    </row>
    <row r="143" spans="4:13" ht="16.5" customHeight="1">
      <c r="D143" s="96"/>
      <c r="E143" s="96"/>
      <c r="F143" s="26"/>
      <c r="G143" s="27"/>
      <c r="H143" s="27"/>
      <c r="I143" s="28"/>
      <c r="J143" s="29"/>
      <c r="M143" s="11"/>
    </row>
    <row r="144" spans="4:13" ht="16.5" customHeight="1">
      <c r="D144" s="96"/>
      <c r="F144" s="26"/>
      <c r="G144" s="27"/>
      <c r="H144" s="27"/>
      <c r="I144" s="28"/>
      <c r="J144" s="29"/>
      <c r="M144" s="11"/>
    </row>
    <row r="145" spans="1:13" ht="16.5" customHeight="1">
      <c r="A145" s="98"/>
      <c r="D145" s="96"/>
      <c r="F145" s="26"/>
      <c r="G145" s="27"/>
      <c r="H145" s="27"/>
      <c r="I145" s="28"/>
      <c r="J145" s="29"/>
      <c r="M145" s="11"/>
    </row>
    <row r="146" spans="4:13" ht="16.5" customHeight="1">
      <c r="D146" s="96"/>
      <c r="F146" s="26"/>
      <c r="G146" s="27"/>
      <c r="H146" s="27"/>
      <c r="I146" s="28"/>
      <c r="J146" s="29"/>
      <c r="M146" s="11"/>
    </row>
    <row r="147" spans="4:13" ht="16.5" customHeight="1">
      <c r="D147" s="96"/>
      <c r="F147" s="26"/>
      <c r="G147" s="27"/>
      <c r="H147" s="27"/>
      <c r="I147" s="28"/>
      <c r="J147" s="29"/>
      <c r="M147" s="11"/>
    </row>
    <row r="148" spans="4:13" ht="16.5" customHeight="1">
      <c r="D148" s="99"/>
      <c r="F148" s="26"/>
      <c r="G148" s="27"/>
      <c r="H148" s="27"/>
      <c r="I148" s="28"/>
      <c r="J148" s="29"/>
      <c r="M148" s="11"/>
    </row>
    <row r="149" spans="1:13" ht="16.5" customHeight="1">
      <c r="A149" s="96"/>
      <c r="D149" s="96"/>
      <c r="F149" s="26"/>
      <c r="G149" s="27"/>
      <c r="H149" s="27"/>
      <c r="I149" s="28"/>
      <c r="J149" s="29"/>
      <c r="M149" s="11"/>
    </row>
    <row r="150" spans="4:13" ht="16.5" customHeight="1">
      <c r="D150" s="96"/>
      <c r="F150" s="39"/>
      <c r="G150" s="40"/>
      <c r="H150" s="40"/>
      <c r="I150" s="41"/>
      <c r="J150" s="42"/>
      <c r="K150" s="42"/>
      <c r="L150" s="42"/>
      <c r="M150" s="11"/>
    </row>
    <row r="151" spans="6:13" ht="16.5" customHeight="1">
      <c r="F151" s="26"/>
      <c r="G151" s="27"/>
      <c r="H151" s="27"/>
      <c r="I151" s="28"/>
      <c r="J151" s="29"/>
      <c r="M151" s="11"/>
    </row>
    <row r="152" spans="6:13" ht="16.5" customHeight="1">
      <c r="F152" s="26"/>
      <c r="G152" s="27"/>
      <c r="H152" s="27"/>
      <c r="I152" s="28"/>
      <c r="J152" s="29"/>
      <c r="M152" s="11"/>
    </row>
    <row r="153" spans="6:13" ht="16.5" customHeight="1">
      <c r="F153" s="39"/>
      <c r="G153" s="40"/>
      <c r="H153" s="40"/>
      <c r="I153" s="41"/>
      <c r="J153" s="42"/>
      <c r="M153" s="11"/>
    </row>
    <row r="154" spans="6:13" ht="16.5" customHeight="1">
      <c r="F154" s="39"/>
      <c r="G154" s="40"/>
      <c r="H154" s="40"/>
      <c r="I154" s="41"/>
      <c r="J154" s="42"/>
      <c r="M154" s="11"/>
    </row>
    <row r="155" spans="6:13" ht="16.5" customHeight="1">
      <c r="F155" s="39"/>
      <c r="G155" s="40"/>
      <c r="H155" s="40"/>
      <c r="I155" s="41"/>
      <c r="J155" s="42"/>
      <c r="K155" s="42"/>
      <c r="L155" s="42"/>
      <c r="M155" s="11"/>
    </row>
    <row r="156" spans="6:13" ht="16.5" customHeight="1">
      <c r="F156" s="39"/>
      <c r="G156" s="40"/>
      <c r="H156" s="40"/>
      <c r="I156" s="41"/>
      <c r="J156" s="42"/>
      <c r="K156" s="42"/>
      <c r="L156" s="42"/>
      <c r="M156" s="11"/>
    </row>
    <row r="157" spans="6:13" ht="16.5" customHeight="1">
      <c r="F157" s="26"/>
      <c r="G157" s="27"/>
      <c r="H157" s="27"/>
      <c r="I157" s="28"/>
      <c r="J157" s="29"/>
      <c r="M157" s="11"/>
    </row>
    <row r="158" spans="6:13" ht="16.5" customHeight="1">
      <c r="F158" s="26"/>
      <c r="G158" s="27"/>
      <c r="H158" s="27"/>
      <c r="I158" s="28"/>
      <c r="J158" s="29"/>
      <c r="M158" s="11"/>
    </row>
    <row r="159" spans="6:13" ht="16.5" customHeight="1">
      <c r="F159" s="26"/>
      <c r="G159" s="27"/>
      <c r="H159" s="27"/>
      <c r="I159" s="28"/>
      <c r="J159" s="29"/>
      <c r="M159" s="11"/>
    </row>
    <row r="160" spans="6:13" ht="16.5" customHeight="1">
      <c r="F160" s="26"/>
      <c r="G160" s="27"/>
      <c r="H160" s="27"/>
      <c r="I160" s="28"/>
      <c r="J160" s="29"/>
      <c r="M160" s="11"/>
    </row>
    <row r="161" spans="6:13" ht="16.5" customHeight="1">
      <c r="F161" s="26"/>
      <c r="G161" s="27"/>
      <c r="H161" s="27"/>
      <c r="I161" s="28"/>
      <c r="J161" s="29"/>
      <c r="M161" s="11"/>
    </row>
    <row r="162" spans="6:13" ht="16.5" customHeight="1">
      <c r="F162" s="26"/>
      <c r="G162" s="27"/>
      <c r="H162" s="27"/>
      <c r="I162" s="28"/>
      <c r="J162" s="29"/>
      <c r="M162" s="11"/>
    </row>
    <row r="163" spans="6:13" ht="16.5" customHeight="1">
      <c r="F163" s="26"/>
      <c r="G163" s="27"/>
      <c r="H163" s="27"/>
      <c r="I163" s="28"/>
      <c r="J163" s="29"/>
      <c r="M163" s="11"/>
    </row>
    <row r="164" spans="6:13" ht="16.5" customHeight="1">
      <c r="F164" s="26"/>
      <c r="G164" s="27"/>
      <c r="H164" s="27"/>
      <c r="I164" s="28"/>
      <c r="J164" s="29"/>
      <c r="M164" s="11"/>
    </row>
    <row r="165" spans="6:13" ht="16.5" customHeight="1">
      <c r="F165" s="39"/>
      <c r="G165" s="40"/>
      <c r="H165" s="40"/>
      <c r="I165" s="41"/>
      <c r="J165" s="42"/>
      <c r="M165" s="11"/>
    </row>
    <row r="166" spans="6:13" ht="16.5" customHeight="1">
      <c r="F166" s="26"/>
      <c r="G166" s="27"/>
      <c r="H166" s="27"/>
      <c r="I166" s="28"/>
      <c r="J166" s="29"/>
      <c r="M166" s="11"/>
    </row>
    <row r="167" spans="6:13" ht="16.5" customHeight="1">
      <c r="F167" s="26"/>
      <c r="G167" s="27"/>
      <c r="H167" s="27"/>
      <c r="I167" s="28"/>
      <c r="J167" s="29"/>
      <c r="M167" s="11"/>
    </row>
    <row r="168" spans="6:13" ht="16.5" customHeight="1">
      <c r="F168" s="26"/>
      <c r="G168" s="27"/>
      <c r="H168" s="27"/>
      <c r="I168" s="28"/>
      <c r="J168" s="29"/>
      <c r="M168" s="11"/>
    </row>
    <row r="169" spans="6:13" ht="16.5" customHeight="1">
      <c r="F169" s="26"/>
      <c r="G169" s="27"/>
      <c r="H169" s="27"/>
      <c r="I169" s="28"/>
      <c r="J169" s="29"/>
      <c r="M169" s="11"/>
    </row>
    <row r="170" spans="6:13" ht="16.5" customHeight="1">
      <c r="F170" s="39"/>
      <c r="G170" s="40"/>
      <c r="H170" s="40"/>
      <c r="I170" s="41"/>
      <c r="J170" s="42"/>
      <c r="M170" s="11"/>
    </row>
    <row r="171" spans="6:10" ht="16.5" customHeight="1">
      <c r="F171" s="39"/>
      <c r="G171" s="40"/>
      <c r="H171" s="40"/>
      <c r="I171" s="41"/>
      <c r="J171" s="42"/>
    </row>
    <row r="172" spans="6:10" ht="16.5" customHeight="1">
      <c r="F172" s="26"/>
      <c r="G172" s="27"/>
      <c r="H172" s="27"/>
      <c r="I172" s="28"/>
      <c r="J172" s="29"/>
    </row>
    <row r="173" spans="6:10" ht="16.5" customHeight="1">
      <c r="F173" s="26"/>
      <c r="G173" s="27"/>
      <c r="H173" s="27"/>
      <c r="I173" s="28"/>
      <c r="J173" s="29"/>
    </row>
    <row r="174" spans="6:10" ht="16.5" customHeight="1">
      <c r="F174" s="26"/>
      <c r="G174" s="27"/>
      <c r="H174" s="27"/>
      <c r="I174" s="28"/>
      <c r="J174" s="29"/>
    </row>
    <row r="175" spans="6:10" ht="16.5" customHeight="1">
      <c r="F175" s="39"/>
      <c r="G175" s="40"/>
      <c r="H175" s="40"/>
      <c r="I175" s="41"/>
      <c r="J175" s="42"/>
    </row>
    <row r="176" spans="6:10" ht="16.5" customHeight="1">
      <c r="F176" s="39"/>
      <c r="G176" s="40"/>
      <c r="H176" s="40"/>
      <c r="I176" s="41"/>
      <c r="J176" s="42"/>
    </row>
    <row r="177" spans="6:10" ht="16.5" customHeight="1">
      <c r="F177" s="39"/>
      <c r="G177" s="40"/>
      <c r="H177" s="40"/>
      <c r="I177" s="41"/>
      <c r="J177" s="42"/>
    </row>
    <row r="178" spans="6:10" ht="16.5" customHeight="1">
      <c r="F178" s="39"/>
      <c r="G178" s="40"/>
      <c r="H178" s="40"/>
      <c r="I178" s="41"/>
      <c r="J178" s="42"/>
    </row>
    <row r="179" spans="6:10" ht="16.5" customHeight="1">
      <c r="F179" s="26"/>
      <c r="G179" s="27"/>
      <c r="H179" s="27"/>
      <c r="I179" s="28"/>
      <c r="J179" s="29"/>
    </row>
    <row r="180" spans="6:10" ht="16.5" customHeight="1">
      <c r="F180" s="39"/>
      <c r="G180" s="40"/>
      <c r="H180" s="40"/>
      <c r="I180" s="41"/>
      <c r="J180" s="42"/>
    </row>
    <row r="181" spans="6:10" ht="16.5" customHeight="1">
      <c r="F181" s="26"/>
      <c r="G181" s="27"/>
      <c r="H181" s="27"/>
      <c r="I181" s="28"/>
      <c r="J181" s="29"/>
    </row>
    <row r="182" spans="6:10" ht="16.5" customHeight="1">
      <c r="F182" s="26"/>
      <c r="G182" s="27"/>
      <c r="H182" s="27"/>
      <c r="I182" s="28"/>
      <c r="J182" s="29"/>
    </row>
    <row r="183" spans="6:10" ht="16.5" customHeight="1">
      <c r="F183" s="26"/>
      <c r="G183" s="27"/>
      <c r="H183" s="27"/>
      <c r="I183" s="28"/>
      <c r="J183" s="29"/>
    </row>
    <row r="184" spans="6:10" ht="16.5" customHeight="1">
      <c r="F184" s="26"/>
      <c r="G184" s="27"/>
      <c r="H184" s="27"/>
      <c r="I184" s="28"/>
      <c r="J184" s="29"/>
    </row>
    <row r="185" spans="6:10" ht="16.5" customHeight="1">
      <c r="F185" s="26"/>
      <c r="G185" s="27"/>
      <c r="H185" s="27"/>
      <c r="I185" s="28"/>
      <c r="J185" s="29"/>
    </row>
    <row r="186" spans="6:10" ht="16.5" customHeight="1">
      <c r="F186" s="39"/>
      <c r="G186" s="40"/>
      <c r="H186" s="40"/>
      <c r="I186" s="41"/>
      <c r="J186" s="42"/>
    </row>
    <row r="187" spans="6:10" ht="16.5" customHeight="1">
      <c r="F187" s="39"/>
      <c r="G187" s="40"/>
      <c r="H187" s="40"/>
      <c r="I187" s="41"/>
      <c r="J187" s="42"/>
    </row>
    <row r="188" spans="6:10" ht="16.5" customHeight="1">
      <c r="F188" s="39"/>
      <c r="G188" s="40"/>
      <c r="H188" s="40"/>
      <c r="I188" s="41"/>
      <c r="J188" s="42"/>
    </row>
    <row r="189" spans="6:10" ht="16.5" customHeight="1">
      <c r="F189" s="39"/>
      <c r="G189" s="40"/>
      <c r="H189" s="40"/>
      <c r="I189" s="41"/>
      <c r="J189" s="42"/>
    </row>
    <row r="190" spans="6:10" ht="16.5" customHeight="1">
      <c r="F190" s="39"/>
      <c r="G190" s="40"/>
      <c r="H190" s="40"/>
      <c r="I190" s="41"/>
      <c r="J190" s="42"/>
    </row>
    <row r="191" spans="6:10" ht="16.5" customHeight="1">
      <c r="F191" s="39"/>
      <c r="G191" s="40"/>
      <c r="H191" s="40"/>
      <c r="I191" s="41"/>
      <c r="J191" s="42"/>
    </row>
    <row r="192" spans="6:10" ht="16.5" customHeight="1">
      <c r="F192" s="39"/>
      <c r="G192" s="40"/>
      <c r="H192" s="40"/>
      <c r="I192" s="41"/>
      <c r="J192" s="42"/>
    </row>
    <row r="193" spans="6:10" ht="16.5" customHeight="1">
      <c r="F193" s="26"/>
      <c r="G193" s="27"/>
      <c r="H193" s="27"/>
      <c r="I193" s="28"/>
      <c r="J193" s="29"/>
    </row>
    <row r="194" spans="6:10" ht="16.5" customHeight="1">
      <c r="F194" s="26"/>
      <c r="G194" s="27"/>
      <c r="H194" s="27"/>
      <c r="I194" s="28"/>
      <c r="J194" s="29"/>
    </row>
    <row r="195" spans="6:10" ht="16.5" customHeight="1">
      <c r="F195" s="39"/>
      <c r="G195" s="40"/>
      <c r="H195" s="40"/>
      <c r="I195" s="41"/>
      <c r="J195" s="42"/>
    </row>
    <row r="196" spans="6:10" ht="16.5" customHeight="1">
      <c r="F196" s="26"/>
      <c r="G196" s="27"/>
      <c r="H196" s="27"/>
      <c r="I196" s="28"/>
      <c r="J196" s="29"/>
    </row>
    <row r="197" spans="6:10" ht="16.5" customHeight="1">
      <c r="F197" s="26"/>
      <c r="G197" s="27"/>
      <c r="H197" s="27"/>
      <c r="I197" s="28"/>
      <c r="J197" s="29"/>
    </row>
    <row r="198" spans="6:10" ht="16.5" customHeight="1">
      <c r="F198" s="26"/>
      <c r="G198" s="27"/>
      <c r="H198" s="27"/>
      <c r="I198" s="28"/>
      <c r="J198" s="29"/>
    </row>
    <row r="199" spans="6:10" ht="16.5" customHeight="1">
      <c r="F199" s="39"/>
      <c r="G199" s="40"/>
      <c r="H199" s="40"/>
      <c r="I199" s="41"/>
      <c r="J199" s="42"/>
    </row>
    <row r="200" spans="6:10" ht="16.5" customHeight="1">
      <c r="F200" s="26"/>
      <c r="G200" s="27"/>
      <c r="H200" s="27"/>
      <c r="I200" s="28"/>
      <c r="J200" s="29"/>
    </row>
    <row r="201" spans="6:10" ht="16.5" customHeight="1">
      <c r="F201" s="26"/>
      <c r="G201" s="27"/>
      <c r="H201" s="27"/>
      <c r="I201" s="28"/>
      <c r="J201" s="29"/>
    </row>
    <row r="202" spans="6:10" ht="16.5" customHeight="1">
      <c r="F202" s="26"/>
      <c r="G202" s="27"/>
      <c r="H202" s="27"/>
      <c r="I202" s="28"/>
      <c r="J202" s="29"/>
    </row>
    <row r="203" spans="6:10" ht="16.5" customHeight="1">
      <c r="F203" s="39"/>
      <c r="G203" s="40"/>
      <c r="H203" s="40"/>
      <c r="I203" s="41"/>
      <c r="J203" s="42"/>
    </row>
    <row r="204" spans="6:10" ht="16.5" customHeight="1">
      <c r="F204" s="26"/>
      <c r="G204" s="27"/>
      <c r="H204" s="27"/>
      <c r="I204" s="28"/>
      <c r="J204" s="29"/>
    </row>
    <row r="205" spans="6:10" ht="16.5" customHeight="1">
      <c r="F205" s="26"/>
      <c r="G205" s="27"/>
      <c r="H205" s="27"/>
      <c r="I205" s="28"/>
      <c r="J205" s="29"/>
    </row>
    <row r="206" spans="6:10" ht="16.5" customHeight="1">
      <c r="F206" s="39"/>
      <c r="G206" s="40"/>
      <c r="H206" s="40"/>
      <c r="I206" s="41"/>
      <c r="J206" s="42"/>
    </row>
    <row r="207" spans="6:11" ht="16.5" customHeight="1">
      <c r="F207" s="100"/>
      <c r="G207" s="100"/>
      <c r="H207" s="100"/>
      <c r="I207" s="101"/>
      <c r="J207" s="102"/>
      <c r="K207" s="103"/>
    </row>
    <row r="208" spans="6:11" ht="16.5" customHeight="1">
      <c r="F208" s="100"/>
      <c r="G208" s="100"/>
      <c r="H208" s="100"/>
      <c r="I208" s="101"/>
      <c r="J208" s="102"/>
      <c r="K208" s="103"/>
    </row>
    <row r="209" spans="6:11" ht="16.5" customHeight="1">
      <c r="F209" s="100"/>
      <c r="G209" s="100"/>
      <c r="H209" s="100"/>
      <c r="I209" s="101"/>
      <c r="J209" s="102"/>
      <c r="K209" s="103"/>
    </row>
    <row r="210" spans="6:11" ht="16.5" customHeight="1">
      <c r="F210" s="100"/>
      <c r="G210" s="100"/>
      <c r="H210" s="100"/>
      <c r="I210" s="101"/>
      <c r="J210" s="102"/>
      <c r="K210" s="103"/>
    </row>
    <row r="211" spans="6:10" ht="16.5" customHeight="1">
      <c r="F211" s="103"/>
      <c r="G211" s="11"/>
      <c r="H211" s="11"/>
      <c r="I211" s="11"/>
      <c r="J211" s="11"/>
    </row>
    <row r="212" spans="6:10" ht="16.5" customHeight="1">
      <c r="F212" s="103"/>
      <c r="G212" s="11"/>
      <c r="H212" s="11"/>
      <c r="I212" s="11"/>
      <c r="J212" s="11"/>
    </row>
    <row r="213" spans="6:10" ht="16.5" customHeight="1">
      <c r="F213" s="103"/>
      <c r="G213" s="11"/>
      <c r="H213" s="11"/>
      <c r="I213" s="11"/>
      <c r="J213" s="11"/>
    </row>
    <row r="214" spans="6:10" ht="16.5" customHeight="1">
      <c r="F214" s="103"/>
      <c r="G214" s="11"/>
      <c r="H214" s="11"/>
      <c r="I214" s="11"/>
      <c r="J214" s="11"/>
    </row>
    <row r="215" spans="6:10" ht="16.5" customHeight="1">
      <c r="F215" s="103"/>
      <c r="G215" s="11"/>
      <c r="H215" s="11"/>
      <c r="I215" s="11"/>
      <c r="J215" s="11"/>
    </row>
    <row r="216" spans="6:10" ht="16.5" customHeight="1">
      <c r="F216" s="103"/>
      <c r="G216" s="11"/>
      <c r="H216" s="11"/>
      <c r="I216" s="11"/>
      <c r="J216" s="11"/>
    </row>
    <row r="217" spans="6:10" ht="16.5" customHeight="1">
      <c r="F217" s="103"/>
      <c r="G217" s="11"/>
      <c r="H217" s="11"/>
      <c r="I217" s="11"/>
      <c r="J217" s="11"/>
    </row>
    <row r="218" spans="6:10" ht="16.5" customHeight="1">
      <c r="F218" s="103"/>
      <c r="G218" s="11"/>
      <c r="H218" s="11"/>
      <c r="I218" s="11"/>
      <c r="J218" s="11"/>
    </row>
    <row r="219" spans="6:10" ht="16.5" customHeight="1">
      <c r="F219" s="103"/>
      <c r="G219" s="11"/>
      <c r="H219" s="11"/>
      <c r="I219" s="11"/>
      <c r="J219" s="11"/>
    </row>
    <row r="220" spans="6:10" ht="16.5" customHeight="1">
      <c r="F220" s="103"/>
      <c r="G220" s="11"/>
      <c r="H220" s="11"/>
      <c r="I220" s="11"/>
      <c r="J220" s="11"/>
    </row>
    <row r="221" spans="6:10" ht="16.5" customHeight="1">
      <c r="F221" s="103"/>
      <c r="G221" s="11"/>
      <c r="H221" s="11"/>
      <c r="I221" s="11"/>
      <c r="J221" s="11"/>
    </row>
    <row r="222" spans="6:10" ht="16.5" customHeight="1">
      <c r="F222" s="103"/>
      <c r="G222" s="11"/>
      <c r="H222" s="11"/>
      <c r="I222" s="11"/>
      <c r="J222" s="11"/>
    </row>
    <row r="223" spans="6:10" ht="16.5" customHeight="1">
      <c r="F223" s="103"/>
      <c r="G223" s="11"/>
      <c r="H223" s="11"/>
      <c r="I223" s="11"/>
      <c r="J223" s="11"/>
    </row>
    <row r="224" spans="6:10" ht="16.5" customHeight="1">
      <c r="F224" s="103"/>
      <c r="G224" s="11"/>
      <c r="H224" s="11"/>
      <c r="I224" s="11"/>
      <c r="J224" s="11"/>
    </row>
    <row r="225" spans="6:10" ht="16.5" customHeight="1">
      <c r="F225" s="103"/>
      <c r="G225" s="11"/>
      <c r="H225" s="11"/>
      <c r="I225" s="11"/>
      <c r="J225" s="11"/>
    </row>
    <row r="226" spans="6:10" ht="16.5" customHeight="1">
      <c r="F226" s="103"/>
      <c r="G226" s="11"/>
      <c r="H226" s="11"/>
      <c r="I226" s="11"/>
      <c r="J226" s="11"/>
    </row>
    <row r="227" spans="6:10" ht="16.5" customHeight="1">
      <c r="F227" s="103"/>
      <c r="G227" s="11"/>
      <c r="H227" s="11"/>
      <c r="I227" s="11"/>
      <c r="J227" s="11"/>
    </row>
    <row r="228" spans="6:10" ht="16.5" customHeight="1">
      <c r="F228" s="103"/>
      <c r="G228" s="11"/>
      <c r="H228" s="11"/>
      <c r="I228" s="11"/>
      <c r="J228" s="11"/>
    </row>
    <row r="229" spans="6:10" ht="16.5" customHeight="1">
      <c r="F229" s="103"/>
      <c r="G229" s="11"/>
      <c r="H229" s="11"/>
      <c r="I229" s="11"/>
      <c r="J229" s="11"/>
    </row>
    <row r="230" spans="6:10" ht="16.5" customHeight="1">
      <c r="F230" s="103"/>
      <c r="G230" s="11"/>
      <c r="H230" s="11"/>
      <c r="I230" s="11"/>
      <c r="J230" s="11"/>
    </row>
    <row r="231" spans="6:10" ht="16.5" customHeight="1">
      <c r="F231" s="103"/>
      <c r="G231" s="11"/>
      <c r="H231" s="11"/>
      <c r="I231" s="11"/>
      <c r="J231" s="11"/>
    </row>
  </sheetData>
  <sheetProtection/>
  <mergeCells count="11">
    <mergeCell ref="A135:B135"/>
    <mergeCell ref="A4:E4"/>
    <mergeCell ref="A5:E5"/>
    <mergeCell ref="A131:B131"/>
    <mergeCell ref="A132:B132"/>
    <mergeCell ref="A133:B133"/>
    <mergeCell ref="A134:B134"/>
    <mergeCell ref="F7:H7"/>
    <mergeCell ref="A127:E127"/>
    <mergeCell ref="A129:B129"/>
    <mergeCell ref="A130:B130"/>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J30"/>
  <sheetViews>
    <sheetView zoomScalePageLayoutView="0" workbookViewId="0" topLeftCell="A1">
      <selection activeCell="K26" sqref="K26"/>
    </sheetView>
  </sheetViews>
  <sheetFormatPr defaultColWidth="9.140625" defaultRowHeight="15"/>
  <cols>
    <col min="1" max="1" width="3.140625" style="404" customWidth="1"/>
    <col min="2" max="2" width="38.00390625" style="404" customWidth="1"/>
    <col min="3" max="3" width="10.00390625" style="404" customWidth="1"/>
    <col min="4" max="4" width="8.28125" style="404" customWidth="1"/>
    <col min="5" max="5" width="7.421875" style="404" customWidth="1"/>
    <col min="6" max="6" width="9.140625" style="404" customWidth="1"/>
    <col min="7" max="7" width="6.7109375" style="404" customWidth="1"/>
    <col min="8" max="8" width="9.140625" style="404" customWidth="1"/>
    <col min="9" max="9" width="9.8515625" style="404" customWidth="1"/>
    <col min="10" max="16384" width="9.140625" style="404" customWidth="1"/>
  </cols>
  <sheetData>
    <row r="1" spans="1:10" ht="15.75">
      <c r="A1" s="10" t="s">
        <v>1057</v>
      </c>
      <c r="B1" s="10"/>
      <c r="C1" s="10"/>
      <c r="D1" s="5" t="s">
        <v>700</v>
      </c>
      <c r="E1" s="5"/>
      <c r="F1" s="10"/>
      <c r="G1" s="10"/>
      <c r="H1" s="10"/>
      <c r="I1" s="10"/>
      <c r="J1" s="10"/>
    </row>
    <row r="2" spans="1:10" ht="15.75">
      <c r="A2" s="5" t="s">
        <v>843</v>
      </c>
      <c r="B2" s="10"/>
      <c r="C2" s="10"/>
      <c r="D2" s="10"/>
      <c r="E2" s="469" t="s">
        <v>701</v>
      </c>
      <c r="F2" s="10"/>
      <c r="G2" s="10"/>
      <c r="H2" s="10"/>
      <c r="I2" s="10"/>
      <c r="J2" s="10"/>
    </row>
    <row r="3" spans="1:10" ht="15.75">
      <c r="A3" s="10"/>
      <c r="B3" s="10"/>
      <c r="C3" s="10"/>
      <c r="D3" s="10"/>
      <c r="E3" s="10"/>
      <c r="F3" s="10"/>
      <c r="G3" s="10"/>
      <c r="H3" s="10"/>
      <c r="I3" s="10"/>
      <c r="J3" s="10"/>
    </row>
    <row r="4" spans="1:10" ht="18.75">
      <c r="A4" s="470" t="s">
        <v>752</v>
      </c>
      <c r="B4" s="471"/>
      <c r="C4" s="471"/>
      <c r="D4" s="471"/>
      <c r="E4" s="471"/>
      <c r="F4" s="471"/>
      <c r="G4" s="471"/>
      <c r="H4" s="471"/>
      <c r="I4" s="471"/>
      <c r="J4" s="10"/>
    </row>
    <row r="5" spans="1:10" ht="15.75">
      <c r="A5" s="10" t="s">
        <v>703</v>
      </c>
      <c r="B5" s="10"/>
      <c r="C5" s="10"/>
      <c r="D5" s="10"/>
      <c r="E5" s="10"/>
      <c r="F5" s="10"/>
      <c r="G5" s="10"/>
      <c r="H5" s="5" t="s">
        <v>753</v>
      </c>
      <c r="I5" s="10"/>
      <c r="J5" s="10"/>
    </row>
    <row r="6" spans="1:9" s="12" customFormat="1" ht="38.25" customHeight="1">
      <c r="A6" s="633" t="s">
        <v>705</v>
      </c>
      <c r="B6" s="633" t="s">
        <v>454</v>
      </c>
      <c r="C6" s="633" t="s">
        <v>754</v>
      </c>
      <c r="D6" s="635" t="s">
        <v>1064</v>
      </c>
      <c r="E6" s="636"/>
      <c r="F6" s="633" t="s">
        <v>755</v>
      </c>
      <c r="G6" s="633" t="s">
        <v>756</v>
      </c>
      <c r="H6" s="633" t="s">
        <v>757</v>
      </c>
      <c r="I6" s="633" t="s">
        <v>758</v>
      </c>
    </row>
    <row r="7" spans="1:9" s="12" customFormat="1" ht="69" customHeight="1">
      <c r="A7" s="634"/>
      <c r="B7" s="634"/>
      <c r="C7" s="634"/>
      <c r="D7" s="452" t="s">
        <v>759</v>
      </c>
      <c r="E7" s="452" t="s">
        <v>135</v>
      </c>
      <c r="F7" s="634"/>
      <c r="G7" s="634"/>
      <c r="H7" s="634"/>
      <c r="I7" s="634"/>
    </row>
    <row r="8" spans="1:10" s="488" customFormat="1" ht="15.75">
      <c r="A8" s="472">
        <v>1</v>
      </c>
      <c r="B8" s="472">
        <v>2</v>
      </c>
      <c r="C8" s="472">
        <v>3</v>
      </c>
      <c r="D8" s="472">
        <v>4</v>
      </c>
      <c r="E8" s="472">
        <v>5</v>
      </c>
      <c r="F8" s="472">
        <v>6</v>
      </c>
      <c r="G8" s="472">
        <v>7</v>
      </c>
      <c r="H8" s="472">
        <v>8</v>
      </c>
      <c r="I8" s="472" t="s">
        <v>760</v>
      </c>
      <c r="J8" s="81"/>
    </row>
    <row r="9" spans="1:9" s="5" customFormat="1" ht="15.75">
      <c r="A9" s="453" t="s">
        <v>1031</v>
      </c>
      <c r="B9" s="453" t="s">
        <v>761</v>
      </c>
      <c r="C9" s="374">
        <f>C10+C12</f>
        <v>722399</v>
      </c>
      <c r="D9" s="374">
        <f>D10+D12</f>
        <v>60000</v>
      </c>
      <c r="E9" s="374"/>
      <c r="F9" s="374">
        <f>F10+F12</f>
        <v>782399</v>
      </c>
      <c r="G9" s="374"/>
      <c r="H9" s="374"/>
      <c r="I9" s="374"/>
    </row>
    <row r="10" spans="1:9" s="5" customFormat="1" ht="15.75">
      <c r="A10" s="377" t="s">
        <v>762</v>
      </c>
      <c r="B10" s="377" t="s">
        <v>763</v>
      </c>
      <c r="C10" s="376">
        <f>C11</f>
        <v>722399</v>
      </c>
      <c r="D10" s="376">
        <f>D11</f>
        <v>60000</v>
      </c>
      <c r="E10" s="376"/>
      <c r="F10" s="376">
        <f>F11</f>
        <v>782399</v>
      </c>
      <c r="G10" s="473"/>
      <c r="H10" s="376"/>
      <c r="I10" s="376"/>
    </row>
    <row r="11" spans="1:10" ht="15.75">
      <c r="A11" s="375">
        <v>1</v>
      </c>
      <c r="B11" s="474" t="s">
        <v>764</v>
      </c>
      <c r="C11" s="454">
        <v>722399</v>
      </c>
      <c r="D11" s="454">
        <v>60000</v>
      </c>
      <c r="E11" s="454"/>
      <c r="F11" s="454">
        <f>C11+D11</f>
        <v>782399</v>
      </c>
      <c r="G11" s="475">
        <v>50</v>
      </c>
      <c r="H11" s="454"/>
      <c r="I11" s="454"/>
      <c r="J11" s="10"/>
    </row>
    <row r="12" spans="1:9" s="5" customFormat="1" ht="15.75">
      <c r="A12" s="377" t="s">
        <v>765</v>
      </c>
      <c r="B12" s="377" t="s">
        <v>766</v>
      </c>
      <c r="C12" s="376"/>
      <c r="D12" s="376"/>
      <c r="E12" s="376"/>
      <c r="F12" s="376"/>
      <c r="G12" s="473"/>
      <c r="H12" s="376"/>
      <c r="I12" s="376"/>
    </row>
    <row r="13" spans="1:10" ht="15.75">
      <c r="A13" s="375"/>
      <c r="B13" s="375"/>
      <c r="C13" s="454"/>
      <c r="D13" s="454"/>
      <c r="E13" s="454"/>
      <c r="F13" s="454"/>
      <c r="G13" s="475"/>
      <c r="H13" s="454"/>
      <c r="I13" s="454"/>
      <c r="J13" s="10"/>
    </row>
    <row r="14" spans="1:9" s="5" customFormat="1" ht="15.75">
      <c r="A14" s="377" t="s">
        <v>767</v>
      </c>
      <c r="B14" s="377" t="s">
        <v>768</v>
      </c>
      <c r="C14" s="376"/>
      <c r="D14" s="376"/>
      <c r="E14" s="376"/>
      <c r="F14" s="376"/>
      <c r="G14" s="473"/>
      <c r="H14" s="376"/>
      <c r="I14" s="376"/>
    </row>
    <row r="15" spans="1:10" ht="15.75">
      <c r="A15" s="375"/>
      <c r="B15" s="375"/>
      <c r="C15" s="454"/>
      <c r="D15" s="454"/>
      <c r="E15" s="454"/>
      <c r="F15" s="454"/>
      <c r="G15" s="475"/>
      <c r="H15" s="454"/>
      <c r="I15" s="454"/>
      <c r="J15" s="10"/>
    </row>
    <row r="16" spans="1:9" s="5" customFormat="1" ht="15.75">
      <c r="A16" s="377" t="s">
        <v>1032</v>
      </c>
      <c r="B16" s="377" t="s">
        <v>769</v>
      </c>
      <c r="C16" s="376">
        <f>C17+C19+C20</f>
        <v>83340</v>
      </c>
      <c r="D16" s="376">
        <f>D17+D19+D20</f>
        <v>0</v>
      </c>
      <c r="E16" s="376">
        <f>E17+E19+E20</f>
        <v>37220</v>
      </c>
      <c r="F16" s="376">
        <f>F17+F19+F20</f>
        <v>46120</v>
      </c>
      <c r="G16" s="376"/>
      <c r="H16" s="376"/>
      <c r="I16" s="376"/>
    </row>
    <row r="17" spans="1:9" s="5" customFormat="1" ht="15.75">
      <c r="A17" s="377" t="s">
        <v>762</v>
      </c>
      <c r="B17" s="377" t="s">
        <v>763</v>
      </c>
      <c r="C17" s="376">
        <f>C18</f>
        <v>6135</v>
      </c>
      <c r="D17" s="376">
        <f>D18</f>
        <v>0</v>
      </c>
      <c r="E17" s="376">
        <f>E18</f>
        <v>6135</v>
      </c>
      <c r="F17" s="376">
        <f>F18</f>
        <v>0</v>
      </c>
      <c r="G17" s="376"/>
      <c r="H17" s="476"/>
      <c r="I17" s="376"/>
    </row>
    <row r="18" spans="1:10" ht="15.75">
      <c r="A18" s="375">
        <v>1</v>
      </c>
      <c r="B18" s="474" t="s">
        <v>770</v>
      </c>
      <c r="C18" s="454">
        <v>6135</v>
      </c>
      <c r="D18" s="454"/>
      <c r="E18" s="454">
        <f>C18</f>
        <v>6135</v>
      </c>
      <c r="F18" s="454">
        <f>C18-E18</f>
        <v>0</v>
      </c>
      <c r="G18" s="475"/>
      <c r="H18" s="477"/>
      <c r="I18" s="478"/>
      <c r="J18" s="10"/>
    </row>
    <row r="19" spans="1:9" s="5" customFormat="1" ht="15.75">
      <c r="A19" s="377" t="s">
        <v>765</v>
      </c>
      <c r="B19" s="377" t="s">
        <v>766</v>
      </c>
      <c r="C19" s="376"/>
      <c r="D19" s="376"/>
      <c r="E19" s="376"/>
      <c r="F19" s="376"/>
      <c r="G19" s="473"/>
      <c r="H19" s="476"/>
      <c r="I19" s="376"/>
    </row>
    <row r="20" spans="1:9" s="5" customFormat="1" ht="15.75">
      <c r="A20" s="377" t="s">
        <v>767</v>
      </c>
      <c r="B20" s="377" t="s">
        <v>768</v>
      </c>
      <c r="C20" s="376">
        <f>SUM(C21:C24)</f>
        <v>77205</v>
      </c>
      <c r="D20" s="376">
        <f>SUM(D21:D24)</f>
        <v>0</v>
      </c>
      <c r="E20" s="376">
        <f>SUM(E21:E24)</f>
        <v>31085</v>
      </c>
      <c r="F20" s="376">
        <f>SUM(F21:F24)</f>
        <v>46120</v>
      </c>
      <c r="G20" s="376"/>
      <c r="H20" s="376">
        <f>SUM(H21:H24)</f>
        <v>1814</v>
      </c>
      <c r="I20" s="376"/>
    </row>
    <row r="21" spans="1:10" ht="15.75">
      <c r="A21" s="375">
        <v>1</v>
      </c>
      <c r="B21" s="474" t="s">
        <v>771</v>
      </c>
      <c r="C21" s="454">
        <v>28085</v>
      </c>
      <c r="D21" s="375"/>
      <c r="E21" s="454">
        <v>28085</v>
      </c>
      <c r="F21" s="454"/>
      <c r="G21" s="475"/>
      <c r="H21" s="477"/>
      <c r="I21" s="375"/>
      <c r="J21" s="10"/>
    </row>
    <row r="22" spans="1:10" ht="15.75">
      <c r="A22" s="375">
        <v>2</v>
      </c>
      <c r="B22" s="474" t="s">
        <v>772</v>
      </c>
      <c r="C22" s="454">
        <v>20197</v>
      </c>
      <c r="D22" s="375"/>
      <c r="E22" s="454"/>
      <c r="F22" s="454">
        <v>20197</v>
      </c>
      <c r="G22" s="475">
        <v>5</v>
      </c>
      <c r="H22" s="477"/>
      <c r="I22" s="375"/>
      <c r="J22" s="10"/>
    </row>
    <row r="23" spans="1:10" ht="15.75">
      <c r="A23" s="375">
        <v>3</v>
      </c>
      <c r="B23" s="474" t="s">
        <v>773</v>
      </c>
      <c r="C23" s="454">
        <v>25923</v>
      </c>
      <c r="D23" s="479"/>
      <c r="E23" s="479"/>
      <c r="F23" s="454">
        <v>25923</v>
      </c>
      <c r="G23" s="475">
        <v>9.55</v>
      </c>
      <c r="H23" s="477">
        <v>1814</v>
      </c>
      <c r="I23" s="480">
        <f>H23/F23</f>
        <v>0.06997646877290437</v>
      </c>
      <c r="J23" s="10"/>
    </row>
    <row r="24" spans="1:10" ht="15.75">
      <c r="A24" s="378">
        <v>4</v>
      </c>
      <c r="B24" s="489" t="s">
        <v>774</v>
      </c>
      <c r="C24" s="481">
        <v>3000</v>
      </c>
      <c r="D24" s="378"/>
      <c r="E24" s="481">
        <v>3000</v>
      </c>
      <c r="F24" s="481"/>
      <c r="G24" s="482"/>
      <c r="H24" s="483"/>
      <c r="I24" s="378"/>
      <c r="J24" s="10"/>
    </row>
    <row r="25" spans="1:10" ht="15.75">
      <c r="A25" s="484" t="s">
        <v>775</v>
      </c>
      <c r="B25" s="485"/>
      <c r="C25" s="338"/>
      <c r="D25" s="252"/>
      <c r="E25" s="252"/>
      <c r="F25" s="338"/>
      <c r="G25" s="486"/>
      <c r="H25" s="487"/>
      <c r="I25" s="252"/>
      <c r="J25" s="10"/>
    </row>
    <row r="26" spans="1:10" ht="15.75">
      <c r="A26" s="252" t="s">
        <v>776</v>
      </c>
      <c r="B26" s="485"/>
      <c r="C26" s="338"/>
      <c r="D26" s="252"/>
      <c r="E26" s="252"/>
      <c r="F26" s="338"/>
      <c r="G26" s="486"/>
      <c r="H26" s="487"/>
      <c r="I26" s="252"/>
      <c r="J26" s="10"/>
    </row>
    <row r="27" spans="1:10" ht="15.75">
      <c r="A27" s="10"/>
      <c r="B27" s="10"/>
      <c r="C27" s="10"/>
      <c r="D27" s="10"/>
      <c r="E27" s="10"/>
      <c r="F27" s="252" t="s">
        <v>966</v>
      </c>
      <c r="G27" s="252"/>
      <c r="H27" s="10"/>
      <c r="I27" s="10"/>
      <c r="J27" s="10"/>
    </row>
    <row r="28" spans="1:10" ht="15.75">
      <c r="A28" s="10"/>
      <c r="B28" s="464" t="s">
        <v>748</v>
      </c>
      <c r="C28" s="10"/>
      <c r="D28" s="10"/>
      <c r="E28" s="10"/>
      <c r="F28" s="252"/>
      <c r="G28" s="252"/>
      <c r="H28" s="10"/>
      <c r="I28" s="10"/>
      <c r="J28" s="10"/>
    </row>
    <row r="29" spans="2:8" s="5" customFormat="1" ht="15.75">
      <c r="B29" s="466" t="s">
        <v>751</v>
      </c>
      <c r="D29" s="5" t="s">
        <v>749</v>
      </c>
      <c r="H29" s="5" t="s">
        <v>750</v>
      </c>
    </row>
    <row r="30" spans="1:10" ht="15.75">
      <c r="A30" s="10"/>
      <c r="B30" s="466"/>
      <c r="C30" s="10"/>
      <c r="D30" s="10"/>
      <c r="E30" s="10"/>
      <c r="F30" s="10"/>
      <c r="G30" s="10"/>
      <c r="H30" s="10"/>
      <c r="I30" s="10"/>
      <c r="J30" s="10"/>
    </row>
  </sheetData>
  <sheetProtection/>
  <mergeCells count="8">
    <mergeCell ref="H6:H7"/>
    <mergeCell ref="I6:I7"/>
    <mergeCell ref="A6:A7"/>
    <mergeCell ref="B6:B7"/>
    <mergeCell ref="C6:C7"/>
    <mergeCell ref="D6:E6"/>
    <mergeCell ref="F6:F7"/>
    <mergeCell ref="G6:G7"/>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J38"/>
  <sheetViews>
    <sheetView zoomScalePageLayoutView="0" workbookViewId="0" topLeftCell="A1">
      <selection activeCell="L16" sqref="L16"/>
    </sheetView>
  </sheetViews>
  <sheetFormatPr defaultColWidth="9.140625" defaultRowHeight="15"/>
  <cols>
    <col min="1" max="1" width="21.00390625" style="404" customWidth="1"/>
    <col min="2" max="2" width="6.8515625" style="404" customWidth="1"/>
    <col min="3" max="3" width="11.28125" style="404" customWidth="1"/>
    <col min="4" max="4" width="12.421875" style="404" customWidth="1"/>
    <col min="5" max="5" width="11.28125" style="404" bestFit="1" customWidth="1"/>
    <col min="6" max="6" width="11.00390625" style="404" customWidth="1"/>
    <col min="7" max="7" width="11.7109375" style="404" customWidth="1"/>
    <col min="8" max="8" width="11.140625" style="404" customWidth="1"/>
    <col min="9" max="9" width="10.140625" style="404" customWidth="1"/>
    <col min="10" max="16384" width="9.140625" style="404" customWidth="1"/>
  </cols>
  <sheetData>
    <row r="1" spans="1:10" ht="15.75">
      <c r="A1" s="10" t="s">
        <v>1057</v>
      </c>
      <c r="B1" s="10"/>
      <c r="C1" s="10"/>
      <c r="D1" s="10"/>
      <c r="E1" s="5" t="s">
        <v>700</v>
      </c>
      <c r="F1" s="10"/>
      <c r="G1" s="10"/>
      <c r="H1" s="10"/>
      <c r="I1" s="10"/>
      <c r="J1" s="10"/>
    </row>
    <row r="2" spans="1:10" ht="15.75">
      <c r="A2" s="5" t="s">
        <v>843</v>
      </c>
      <c r="B2" s="5"/>
      <c r="C2" s="10"/>
      <c r="D2" s="10"/>
      <c r="E2" s="448" t="s">
        <v>701</v>
      </c>
      <c r="F2" s="10"/>
      <c r="G2" s="10"/>
      <c r="H2" s="10"/>
      <c r="I2" s="10"/>
      <c r="J2" s="10"/>
    </row>
    <row r="3" spans="1:10" ht="15.75">
      <c r="A3" s="10"/>
      <c r="B3" s="10"/>
      <c r="C3" s="10"/>
      <c r="D3" s="10"/>
      <c r="E3" s="10"/>
      <c r="F3" s="10"/>
      <c r="G3" s="10"/>
      <c r="H3" s="10"/>
      <c r="I3" s="10"/>
      <c r="J3" s="10"/>
    </row>
    <row r="4" spans="1:10" ht="18.75">
      <c r="A4" s="470" t="s">
        <v>777</v>
      </c>
      <c r="B4" s="471"/>
      <c r="C4" s="471"/>
      <c r="D4" s="471"/>
      <c r="E4" s="471"/>
      <c r="F4" s="471"/>
      <c r="G4" s="471"/>
      <c r="H4" s="471"/>
      <c r="I4" s="471"/>
      <c r="J4" s="10"/>
    </row>
    <row r="5" spans="1:10" ht="15.75">
      <c r="A5" s="357" t="s">
        <v>703</v>
      </c>
      <c r="B5" s="81"/>
      <c r="C5" s="81"/>
      <c r="D5" s="81"/>
      <c r="E5" s="81"/>
      <c r="F5" s="81"/>
      <c r="G5" s="81"/>
      <c r="H5" s="81"/>
      <c r="I5" s="81"/>
      <c r="J5" s="10"/>
    </row>
    <row r="6" spans="1:10" ht="15.75">
      <c r="A6" s="10"/>
      <c r="B6" s="10"/>
      <c r="C6" s="10"/>
      <c r="D6" s="10"/>
      <c r="E6" s="10"/>
      <c r="F6" s="10"/>
      <c r="G6" s="10"/>
      <c r="H6" s="5" t="s">
        <v>778</v>
      </c>
      <c r="I6" s="10"/>
      <c r="J6" s="10"/>
    </row>
    <row r="7" spans="1:9" s="5" customFormat="1" ht="18.75" customHeight="1">
      <c r="A7" s="633" t="s">
        <v>779</v>
      </c>
      <c r="B7" s="633" t="s">
        <v>780</v>
      </c>
      <c r="C7" s="633" t="s">
        <v>781</v>
      </c>
      <c r="D7" s="633" t="s">
        <v>782</v>
      </c>
      <c r="E7" s="635" t="s">
        <v>783</v>
      </c>
      <c r="F7" s="636"/>
      <c r="G7" s="635" t="s">
        <v>784</v>
      </c>
      <c r="H7" s="638"/>
      <c r="I7" s="636"/>
    </row>
    <row r="8" spans="1:9" s="5" customFormat="1" ht="53.25" customHeight="1">
      <c r="A8" s="637"/>
      <c r="B8" s="637"/>
      <c r="C8" s="634"/>
      <c r="D8" s="634"/>
      <c r="E8" s="490" t="s">
        <v>785</v>
      </c>
      <c r="F8" s="490" t="s">
        <v>786</v>
      </c>
      <c r="G8" s="490" t="s">
        <v>781</v>
      </c>
      <c r="H8" s="490" t="s">
        <v>782</v>
      </c>
      <c r="I8" s="490" t="s">
        <v>785</v>
      </c>
    </row>
    <row r="9" spans="1:10" s="488" customFormat="1" ht="15.75">
      <c r="A9" s="634"/>
      <c r="B9" s="634"/>
      <c r="C9" s="472">
        <v>1</v>
      </c>
      <c r="D9" s="472">
        <v>2</v>
      </c>
      <c r="E9" s="472">
        <v>3</v>
      </c>
      <c r="F9" s="472">
        <v>4</v>
      </c>
      <c r="G9" s="472" t="s">
        <v>787</v>
      </c>
      <c r="H9" s="472" t="s">
        <v>788</v>
      </c>
      <c r="I9" s="472" t="s">
        <v>789</v>
      </c>
      <c r="J9" s="81"/>
    </row>
    <row r="10" spans="1:9" s="5" customFormat="1" ht="34.5" customHeight="1">
      <c r="A10" s="491" t="s">
        <v>790</v>
      </c>
      <c r="B10" s="491"/>
      <c r="C10" s="492"/>
      <c r="D10" s="492"/>
      <c r="E10" s="492"/>
      <c r="F10" s="492"/>
      <c r="G10" s="492"/>
      <c r="H10" s="492"/>
      <c r="I10" s="492"/>
    </row>
    <row r="11" spans="1:10" ht="34.5" customHeight="1">
      <c r="A11" s="493" t="s">
        <v>791</v>
      </c>
      <c r="B11" s="493" t="s">
        <v>792</v>
      </c>
      <c r="C11" s="494">
        <v>6331</v>
      </c>
      <c r="D11" s="494">
        <v>6267</v>
      </c>
      <c r="E11" s="495">
        <v>5800</v>
      </c>
      <c r="F11" s="494">
        <f>'[1]GIA THANH MN'!D42</f>
        <v>5496.58</v>
      </c>
      <c r="G11" s="496">
        <v>17.43</v>
      </c>
      <c r="H11" s="496">
        <v>17.61</v>
      </c>
      <c r="I11" s="496">
        <f>F11/E11*100</f>
        <v>94.76862068965517</v>
      </c>
      <c r="J11" s="10"/>
    </row>
    <row r="12" spans="1:10" ht="34.5" customHeight="1">
      <c r="A12" s="493" t="s">
        <v>793</v>
      </c>
      <c r="B12" s="493" t="s">
        <v>792</v>
      </c>
      <c r="C12" s="494">
        <v>6903</v>
      </c>
      <c r="D12" s="494">
        <v>6964</v>
      </c>
      <c r="E12" s="495">
        <v>6500</v>
      </c>
      <c r="F12" s="494">
        <f>'[1]TH TK 641'!E31</f>
        <v>5209.7429999999995</v>
      </c>
      <c r="G12" s="496">
        <v>30.53</v>
      </c>
      <c r="H12" s="496">
        <v>30.26</v>
      </c>
      <c r="I12" s="496">
        <f aca="true" t="shared" si="0" ref="I12:I29">F12/E12*100</f>
        <v>80.1498923076923</v>
      </c>
      <c r="J12" s="10"/>
    </row>
    <row r="13" spans="1:10" ht="34.5" customHeight="1">
      <c r="A13" s="493" t="s">
        <v>794</v>
      </c>
      <c r="B13" s="493" t="s">
        <v>792</v>
      </c>
      <c r="C13" s="494">
        <v>2154</v>
      </c>
      <c r="D13" s="494">
        <v>1457</v>
      </c>
      <c r="E13" s="495">
        <v>857</v>
      </c>
      <c r="F13" s="494">
        <f>'[1]NHAP XUAT TP'!M17</f>
        <v>1747.1750000000006</v>
      </c>
      <c r="G13" s="496">
        <v>21.07</v>
      </c>
      <c r="H13" s="496">
        <v>31.14</v>
      </c>
      <c r="I13" s="496">
        <f t="shared" si="0"/>
        <v>203.8710618436407</v>
      </c>
      <c r="J13" s="10"/>
    </row>
    <row r="14" spans="1:9" s="5" customFormat="1" ht="34.5" customHeight="1">
      <c r="A14" s="497" t="s">
        <v>795</v>
      </c>
      <c r="B14" s="497"/>
      <c r="C14" s="498"/>
      <c r="D14" s="498"/>
      <c r="E14" s="498"/>
      <c r="F14" s="498"/>
      <c r="G14" s="496"/>
      <c r="H14" s="496"/>
      <c r="I14" s="496"/>
    </row>
    <row r="15" spans="1:10" ht="34.5" customHeight="1">
      <c r="A15" s="493" t="s">
        <v>796</v>
      </c>
      <c r="B15" s="493" t="s">
        <v>797</v>
      </c>
      <c r="C15" s="494">
        <v>385080</v>
      </c>
      <c r="D15" s="494">
        <v>274797</v>
      </c>
      <c r="E15" s="494">
        <v>220521</v>
      </c>
      <c r="F15" s="494">
        <f>'[1]KQKD-01'!E9/1000000</f>
        <v>181216.573247</v>
      </c>
      <c r="G15" s="496">
        <v>17.97</v>
      </c>
      <c r="H15" s="496">
        <v>25.18</v>
      </c>
      <c r="I15" s="496">
        <f t="shared" si="0"/>
        <v>82.17656062098393</v>
      </c>
      <c r="J15" s="10"/>
    </row>
    <row r="16" spans="1:10" ht="34.5" customHeight="1">
      <c r="A16" s="493" t="s">
        <v>798</v>
      </c>
      <c r="B16" s="493" t="s">
        <v>797</v>
      </c>
      <c r="C16" s="494"/>
      <c r="D16" s="494"/>
      <c r="E16" s="494"/>
      <c r="F16" s="494">
        <f>'[1]KQKD-01'!E10/1000000</f>
        <v>736.95</v>
      </c>
      <c r="G16" s="496"/>
      <c r="H16" s="496"/>
      <c r="I16" s="496"/>
      <c r="J16" s="10"/>
    </row>
    <row r="17" spans="1:10" ht="34.5" customHeight="1">
      <c r="A17" s="493" t="s">
        <v>799</v>
      </c>
      <c r="B17" s="493" t="s">
        <v>797</v>
      </c>
      <c r="C17" s="494">
        <v>385080</v>
      </c>
      <c r="D17" s="494">
        <v>274797</v>
      </c>
      <c r="E17" s="494">
        <v>220521</v>
      </c>
      <c r="F17" s="494">
        <f>F15-F16</f>
        <v>180479.62324699998</v>
      </c>
      <c r="G17" s="496">
        <v>17.97</v>
      </c>
      <c r="H17" s="496">
        <v>25.18</v>
      </c>
      <c r="I17" s="496">
        <f t="shared" si="0"/>
        <v>81.84237476113385</v>
      </c>
      <c r="J17" s="10"/>
    </row>
    <row r="18" spans="1:10" ht="34.5" customHeight="1">
      <c r="A18" s="493" t="s">
        <v>800</v>
      </c>
      <c r="B18" s="493" t="s">
        <v>797</v>
      </c>
      <c r="C18" s="494">
        <v>288664</v>
      </c>
      <c r="D18" s="494">
        <v>234801</v>
      </c>
      <c r="E18" s="494">
        <v>184588</v>
      </c>
      <c r="F18" s="494">
        <f>'[1]KQKD-01'!E12/1000000</f>
        <v>148055.216744</v>
      </c>
      <c r="G18" s="496">
        <v>19.81</v>
      </c>
      <c r="H18" s="496">
        <v>24.36</v>
      </c>
      <c r="I18" s="496">
        <f t="shared" si="0"/>
        <v>80.20847332654344</v>
      </c>
      <c r="J18" s="10"/>
    </row>
    <row r="19" spans="1:10" ht="34.5" customHeight="1">
      <c r="A19" s="493" t="s">
        <v>801</v>
      </c>
      <c r="B19" s="493" t="s">
        <v>797</v>
      </c>
      <c r="C19" s="494">
        <v>96416</v>
      </c>
      <c r="D19" s="494">
        <v>39995</v>
      </c>
      <c r="E19" s="494">
        <v>35933</v>
      </c>
      <c r="F19" s="494">
        <f>F17-F18</f>
        <v>32424.406502999977</v>
      </c>
      <c r="G19" s="496">
        <v>12.44</v>
      </c>
      <c r="H19" s="496">
        <v>29.98</v>
      </c>
      <c r="I19" s="496">
        <f t="shared" si="0"/>
        <v>90.23573456989389</v>
      </c>
      <c r="J19" s="10"/>
    </row>
    <row r="20" spans="1:10" ht="34.5" customHeight="1">
      <c r="A20" s="493" t="s">
        <v>802</v>
      </c>
      <c r="B20" s="493" t="s">
        <v>797</v>
      </c>
      <c r="C20" s="494">
        <v>16771</v>
      </c>
      <c r="D20" s="494">
        <v>10607</v>
      </c>
      <c r="E20" s="494">
        <v>6976</v>
      </c>
      <c r="F20" s="494">
        <f>'[1]KQKD-01'!E14/1000000</f>
        <v>19891.005281</v>
      </c>
      <c r="G20" s="496">
        <v>52.85</v>
      </c>
      <c r="H20" s="496">
        <v>83.57</v>
      </c>
      <c r="I20" s="496">
        <f t="shared" si="0"/>
        <v>285.1348234088303</v>
      </c>
      <c r="J20" s="10"/>
    </row>
    <row r="21" spans="1:10" ht="34.5" customHeight="1">
      <c r="A21" s="493" t="s">
        <v>803</v>
      </c>
      <c r="B21" s="493" t="s">
        <v>797</v>
      </c>
      <c r="C21" s="494">
        <v>23692</v>
      </c>
      <c r="D21" s="494">
        <v>4473</v>
      </c>
      <c r="E21" s="494">
        <v>7903</v>
      </c>
      <c r="F21" s="494">
        <f>'[1]KQKD-01'!E15/1000000</f>
        <v>2745.623101</v>
      </c>
      <c r="G21" s="496">
        <v>7.23</v>
      </c>
      <c r="H21" s="496">
        <v>38.29</v>
      </c>
      <c r="I21" s="496">
        <f t="shared" si="0"/>
        <v>34.741529811464</v>
      </c>
      <c r="J21" s="10"/>
    </row>
    <row r="22" spans="1:10" ht="34.5" customHeight="1">
      <c r="A22" s="493" t="s">
        <v>804</v>
      </c>
      <c r="B22" s="493" t="s">
        <v>797</v>
      </c>
      <c r="C22" s="494">
        <v>16418</v>
      </c>
      <c r="D22" s="494">
        <v>13426</v>
      </c>
      <c r="E22" s="494">
        <v>14392</v>
      </c>
      <c r="F22" s="494">
        <f>'[1]KQKD-01'!E17/1000000</f>
        <v>8746.39939</v>
      </c>
      <c r="G22" s="496">
        <v>21.35</v>
      </c>
      <c r="H22" s="496">
        <v>26.11</v>
      </c>
      <c r="I22" s="496">
        <f t="shared" si="0"/>
        <v>60.77264723457477</v>
      </c>
      <c r="J22" s="10"/>
    </row>
    <row r="23" spans="1:10" ht="34.5" customHeight="1">
      <c r="A23" s="493" t="s">
        <v>805</v>
      </c>
      <c r="B23" s="493" t="s">
        <v>797</v>
      </c>
      <c r="C23" s="494">
        <v>24586</v>
      </c>
      <c r="D23" s="494">
        <v>21234</v>
      </c>
      <c r="E23" s="494">
        <v>18245</v>
      </c>
      <c r="F23" s="494">
        <f>'[1]KQKD-01'!E18/1000000</f>
        <v>27998.140414</v>
      </c>
      <c r="G23" s="496">
        <v>20.92</v>
      </c>
      <c r="H23" s="496">
        <v>24.22</v>
      </c>
      <c r="I23" s="496">
        <f t="shared" si="0"/>
        <v>153.4565109016169</v>
      </c>
      <c r="J23" s="10"/>
    </row>
    <row r="24" spans="1:10" ht="34.5" customHeight="1">
      <c r="A24" s="493" t="s">
        <v>806</v>
      </c>
      <c r="B24" s="493" t="s">
        <v>797</v>
      </c>
      <c r="C24" s="494">
        <v>48491</v>
      </c>
      <c r="D24" s="494">
        <v>11470</v>
      </c>
      <c r="E24" s="494">
        <v>2368</v>
      </c>
      <c r="F24" s="494">
        <f>F19+F20-F21-F22-F23</f>
        <v>12825.248878999984</v>
      </c>
      <c r="G24" s="496">
        <v>21.64</v>
      </c>
      <c r="H24" s="496">
        <v>91.48</v>
      </c>
      <c r="I24" s="496">
        <f t="shared" si="0"/>
        <v>541.6067938766886</v>
      </c>
      <c r="J24" s="10"/>
    </row>
    <row r="25" spans="1:10" ht="34.5" customHeight="1">
      <c r="A25" s="493" t="s">
        <v>807</v>
      </c>
      <c r="B25" s="493" t="s">
        <v>797</v>
      </c>
      <c r="C25" s="494">
        <v>33105</v>
      </c>
      <c r="D25" s="494">
        <v>10594</v>
      </c>
      <c r="E25" s="494">
        <v>12600</v>
      </c>
      <c r="F25" s="494">
        <f>'[1]KQKD-01'!E20/1000000</f>
        <v>36179.636575</v>
      </c>
      <c r="G25" s="496">
        <v>2.85</v>
      </c>
      <c r="H25" s="496">
        <v>8.9</v>
      </c>
      <c r="I25" s="496">
        <f t="shared" si="0"/>
        <v>287.1399728174603</v>
      </c>
      <c r="J25" s="10"/>
    </row>
    <row r="26" spans="1:10" ht="34.5" customHeight="1">
      <c r="A26" s="493" t="s">
        <v>808</v>
      </c>
      <c r="B26" s="493" t="s">
        <v>797</v>
      </c>
      <c r="C26" s="494">
        <v>9955</v>
      </c>
      <c r="D26" s="494">
        <v>1191</v>
      </c>
      <c r="E26" s="494">
        <v>2150</v>
      </c>
      <c r="F26" s="494">
        <f>'[1]KQKD-01'!E21/1000000</f>
        <v>1293.300431</v>
      </c>
      <c r="G26" s="496">
        <v>3.77</v>
      </c>
      <c r="H26" s="496">
        <v>31.52</v>
      </c>
      <c r="I26" s="496">
        <f t="shared" si="0"/>
        <v>60.15350841860465</v>
      </c>
      <c r="J26" s="10"/>
    </row>
    <row r="27" spans="1:10" ht="34.5" customHeight="1">
      <c r="A27" s="493" t="s">
        <v>809</v>
      </c>
      <c r="B27" s="493" t="s">
        <v>797</v>
      </c>
      <c r="C27" s="494">
        <v>23150</v>
      </c>
      <c r="D27" s="494">
        <v>9402</v>
      </c>
      <c r="E27" s="494">
        <v>10450</v>
      </c>
      <c r="F27" s="494">
        <f>F25-F26</f>
        <v>34886.33614399999</v>
      </c>
      <c r="G27" s="496">
        <v>2.45</v>
      </c>
      <c r="H27" s="496">
        <v>6.03</v>
      </c>
      <c r="I27" s="496">
        <f t="shared" si="0"/>
        <v>333.84053726315784</v>
      </c>
      <c r="J27" s="10"/>
    </row>
    <row r="28" spans="1:10" ht="34.5" customHeight="1">
      <c r="A28" s="493" t="s">
        <v>810</v>
      </c>
      <c r="B28" s="493" t="s">
        <v>797</v>
      </c>
      <c r="C28" s="494">
        <v>71640</v>
      </c>
      <c r="D28" s="494">
        <v>20872</v>
      </c>
      <c r="E28" s="494">
        <v>12818</v>
      </c>
      <c r="F28" s="494">
        <f>F24+F27</f>
        <v>47711.58502299998</v>
      </c>
      <c r="G28" s="496">
        <v>15.44</v>
      </c>
      <c r="H28" s="496">
        <v>52.99</v>
      </c>
      <c r="I28" s="496">
        <f t="shared" si="0"/>
        <v>372.223318949914</v>
      </c>
      <c r="J28" s="10"/>
    </row>
    <row r="29" spans="1:10" ht="34.5" customHeight="1">
      <c r="A29" s="493" t="s">
        <v>811</v>
      </c>
      <c r="B29" s="493" t="s">
        <v>797</v>
      </c>
      <c r="C29" s="494">
        <v>17812</v>
      </c>
      <c r="D29" s="494">
        <v>4837</v>
      </c>
      <c r="E29" s="494">
        <v>2820</v>
      </c>
      <c r="F29" s="494">
        <f>'[1]KQKD-01'!E24/1000000</f>
        <v>9869.880031</v>
      </c>
      <c r="G29" s="496">
        <v>8.14</v>
      </c>
      <c r="H29" s="496">
        <v>29.96</v>
      </c>
      <c r="I29" s="496">
        <f t="shared" si="0"/>
        <v>349.9957457801419</v>
      </c>
      <c r="J29" s="10"/>
    </row>
    <row r="30" spans="1:10" ht="34.5" customHeight="1">
      <c r="A30" s="493" t="s">
        <v>812</v>
      </c>
      <c r="B30" s="493" t="s">
        <v>797</v>
      </c>
      <c r="C30" s="494"/>
      <c r="D30" s="494"/>
      <c r="E30" s="494"/>
      <c r="F30" s="494"/>
      <c r="G30" s="496"/>
      <c r="H30" s="496"/>
      <c r="I30" s="496"/>
      <c r="J30" s="10"/>
    </row>
    <row r="31" spans="1:10" ht="34.5" customHeight="1">
      <c r="A31" s="499" t="s">
        <v>813</v>
      </c>
      <c r="B31" s="499" t="s">
        <v>797</v>
      </c>
      <c r="C31" s="500">
        <v>53829</v>
      </c>
      <c r="D31" s="500">
        <v>16035</v>
      </c>
      <c r="E31" s="500">
        <v>9998</v>
      </c>
      <c r="F31" s="500">
        <f>F28-F29</f>
        <v>37841.70499199998</v>
      </c>
      <c r="G31" s="501">
        <v>17.86</v>
      </c>
      <c r="H31" s="501">
        <v>59.94</v>
      </c>
      <c r="I31" s="501">
        <f>F31/E31*100</f>
        <v>378.4927484696937</v>
      </c>
      <c r="J31" s="10"/>
    </row>
    <row r="32" spans="1:10" ht="15.75">
      <c r="A32" s="502"/>
      <c r="B32" s="502"/>
      <c r="C32" s="502"/>
      <c r="D32" s="502"/>
      <c r="E32" s="502"/>
      <c r="F32" s="502"/>
      <c r="G32" s="502" t="s">
        <v>966</v>
      </c>
      <c r="H32" s="502"/>
      <c r="I32" s="502"/>
      <c r="J32" s="10"/>
    </row>
    <row r="33" spans="1:10" ht="16.5" customHeight="1">
      <c r="A33" s="381" t="s">
        <v>748</v>
      </c>
      <c r="B33" s="381"/>
      <c r="C33" s="381"/>
      <c r="D33" s="252"/>
      <c r="E33" s="252"/>
      <c r="F33" s="252"/>
      <c r="G33" s="252"/>
      <c r="H33" s="252"/>
      <c r="I33" s="252"/>
      <c r="J33" s="10"/>
    </row>
    <row r="34" spans="1:9" s="5" customFormat="1" ht="15.75">
      <c r="A34" s="466" t="s">
        <v>751</v>
      </c>
      <c r="B34" s="247"/>
      <c r="C34" s="247"/>
      <c r="D34" s="247" t="s">
        <v>749</v>
      </c>
      <c r="E34" s="247"/>
      <c r="F34" s="247"/>
      <c r="G34" s="503" t="s">
        <v>750</v>
      </c>
      <c r="H34" s="247"/>
      <c r="I34" s="247"/>
    </row>
    <row r="35" spans="1:10" ht="15.75">
      <c r="A35" s="10"/>
      <c r="B35" s="10"/>
      <c r="C35" s="10"/>
      <c r="D35" s="10"/>
      <c r="E35" s="10"/>
      <c r="F35" s="10"/>
      <c r="G35" s="10"/>
      <c r="H35" s="10"/>
      <c r="I35" s="10"/>
      <c r="J35" s="10"/>
    </row>
    <row r="36" spans="1:10" ht="15.75">
      <c r="A36" s="10"/>
      <c r="B36" s="10"/>
      <c r="C36" s="10"/>
      <c r="D36" s="10"/>
      <c r="E36" s="10"/>
      <c r="F36" s="10"/>
      <c r="G36" s="10"/>
      <c r="H36" s="10"/>
      <c r="I36" s="10"/>
      <c r="J36" s="10"/>
    </row>
    <row r="37" spans="1:10" ht="15.75">
      <c r="A37" s="10"/>
      <c r="B37" s="10"/>
      <c r="C37" s="10"/>
      <c r="D37" s="10"/>
      <c r="E37" s="10"/>
      <c r="F37" s="10"/>
      <c r="G37" s="10"/>
      <c r="H37" s="10"/>
      <c r="I37" s="10"/>
      <c r="J37" s="10"/>
    </row>
    <row r="38" spans="1:10" ht="15.75">
      <c r="A38" s="81"/>
      <c r="B38" s="81"/>
      <c r="C38" s="81"/>
      <c r="D38" s="10"/>
      <c r="E38" s="10"/>
      <c r="F38" s="10"/>
      <c r="G38" s="10"/>
      <c r="H38" s="10"/>
      <c r="I38" s="10"/>
      <c r="J38" s="10"/>
    </row>
  </sheetData>
  <sheetProtection/>
  <mergeCells count="6">
    <mergeCell ref="E7:F7"/>
    <mergeCell ref="G7:I7"/>
    <mergeCell ref="A7:A9"/>
    <mergeCell ref="B7:B9"/>
    <mergeCell ref="C7:C8"/>
    <mergeCell ref="D7:D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E18"/>
  <sheetViews>
    <sheetView zoomScalePageLayoutView="0" workbookViewId="0" topLeftCell="A1">
      <selection activeCell="F15" sqref="F15"/>
    </sheetView>
  </sheetViews>
  <sheetFormatPr defaultColWidth="9.140625" defaultRowHeight="15"/>
  <cols>
    <col min="1" max="1" width="9.140625" style="404" customWidth="1"/>
    <col min="2" max="2" width="73.57421875" style="404" customWidth="1"/>
    <col min="3" max="3" width="10.7109375" style="404" customWidth="1"/>
    <col min="4" max="4" width="11.8515625" style="404" customWidth="1"/>
    <col min="5" max="16384" width="9.140625" style="404" customWidth="1"/>
  </cols>
  <sheetData>
    <row r="1" spans="1:5" ht="15.75">
      <c r="A1" s="10" t="s">
        <v>814</v>
      </c>
      <c r="B1" s="10"/>
      <c r="C1" s="10"/>
      <c r="D1" s="10"/>
      <c r="E1" s="10"/>
    </row>
    <row r="2" spans="1:5" ht="15.75">
      <c r="A2" s="5" t="s">
        <v>815</v>
      </c>
      <c r="B2" s="10"/>
      <c r="C2" s="10"/>
      <c r="D2" s="10"/>
      <c r="E2" s="10"/>
    </row>
    <row r="3" spans="1:5" ht="15.75">
      <c r="A3" s="10"/>
      <c r="B3" s="10"/>
      <c r="C3" s="10"/>
      <c r="D3" s="10"/>
      <c r="E3" s="10"/>
    </row>
    <row r="4" spans="1:5" ht="18.75">
      <c r="A4" s="449" t="s">
        <v>816</v>
      </c>
      <c r="B4" s="10"/>
      <c r="C4" s="10"/>
      <c r="D4" s="10"/>
      <c r="E4" s="10"/>
    </row>
    <row r="5" spans="1:5" ht="15.75">
      <c r="A5" s="10" t="s">
        <v>703</v>
      </c>
      <c r="B5" s="10"/>
      <c r="C5" s="10"/>
      <c r="D5" s="10"/>
      <c r="E5" s="10"/>
    </row>
    <row r="6" spans="1:5" ht="15.75">
      <c r="A6" s="10"/>
      <c r="B6" s="10"/>
      <c r="C6" s="5" t="s">
        <v>817</v>
      </c>
      <c r="D6" s="10"/>
      <c r="E6" s="10"/>
    </row>
    <row r="7" spans="1:4" s="12" customFormat="1" ht="15.75">
      <c r="A7" s="452" t="s">
        <v>705</v>
      </c>
      <c r="B7" s="452" t="s">
        <v>779</v>
      </c>
      <c r="C7" s="452" t="s">
        <v>1067</v>
      </c>
      <c r="D7" s="452" t="s">
        <v>818</v>
      </c>
    </row>
    <row r="8" spans="1:5" ht="64.5" customHeight="1">
      <c r="A8" s="472">
        <v>1</v>
      </c>
      <c r="B8" s="504" t="s">
        <v>819</v>
      </c>
      <c r="C8" s="505" t="s">
        <v>1067</v>
      </c>
      <c r="D8" s="505"/>
      <c r="E8" s="10"/>
    </row>
    <row r="9" spans="1:5" ht="74.25" customHeight="1">
      <c r="A9" s="472">
        <v>2</v>
      </c>
      <c r="B9" s="504" t="s">
        <v>820</v>
      </c>
      <c r="C9" s="505" t="s">
        <v>1067</v>
      </c>
      <c r="D9" s="506"/>
      <c r="E9" s="10"/>
    </row>
    <row r="10" spans="1:5" ht="64.5" customHeight="1">
      <c r="A10" s="472">
        <v>3</v>
      </c>
      <c r="B10" s="504" t="s">
        <v>821</v>
      </c>
      <c r="C10" s="505" t="s">
        <v>1067</v>
      </c>
      <c r="D10" s="506"/>
      <c r="E10" s="10"/>
    </row>
    <row r="11" spans="1:5" ht="64.5" customHeight="1">
      <c r="A11" s="472">
        <v>4</v>
      </c>
      <c r="B11" s="504" t="s">
        <v>822</v>
      </c>
      <c r="C11" s="505" t="s">
        <v>1067</v>
      </c>
      <c r="D11" s="505"/>
      <c r="E11" s="10"/>
    </row>
    <row r="12" spans="1:5" ht="15.75">
      <c r="A12" s="5" t="s">
        <v>823</v>
      </c>
      <c r="B12" s="10"/>
      <c r="C12" s="10"/>
      <c r="D12" s="10"/>
      <c r="E12" s="10"/>
    </row>
    <row r="13" spans="1:5" ht="15.75">
      <c r="A13" s="10" t="s">
        <v>824</v>
      </c>
      <c r="B13" s="10"/>
      <c r="C13" s="10"/>
      <c r="D13" s="10"/>
      <c r="E13" s="10"/>
    </row>
    <row r="14" spans="1:5" ht="15.75">
      <c r="A14" s="10" t="s">
        <v>825</v>
      </c>
      <c r="B14" s="10"/>
      <c r="C14" s="10"/>
      <c r="D14" s="10"/>
      <c r="E14" s="10"/>
    </row>
    <row r="15" spans="1:5" ht="15.75">
      <c r="A15" s="10" t="s">
        <v>826</v>
      </c>
      <c r="B15" s="10"/>
      <c r="C15" s="10"/>
      <c r="D15" s="10"/>
      <c r="E15" s="10"/>
    </row>
    <row r="16" spans="1:5" ht="15.75">
      <c r="A16" s="10"/>
      <c r="B16" s="507" t="s">
        <v>827</v>
      </c>
      <c r="C16" s="10"/>
      <c r="D16" s="10"/>
      <c r="E16" s="10"/>
    </row>
    <row r="17" spans="1:5" ht="15.75">
      <c r="A17" s="639" t="s">
        <v>748</v>
      </c>
      <c r="B17" s="639"/>
      <c r="C17" s="10"/>
      <c r="D17" s="10"/>
      <c r="E17" s="10"/>
    </row>
    <row r="18" s="5" customFormat="1" ht="15.75">
      <c r="A18" s="508" t="s">
        <v>828</v>
      </c>
    </row>
  </sheetData>
  <sheetProtection/>
  <mergeCells count="1">
    <mergeCell ref="A17:B17"/>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D19"/>
  <sheetViews>
    <sheetView zoomScalePageLayoutView="0" workbookViewId="0" topLeftCell="A1">
      <selection activeCell="E6" sqref="E6"/>
    </sheetView>
  </sheetViews>
  <sheetFormatPr defaultColWidth="9.140625" defaultRowHeight="15"/>
  <cols>
    <col min="1" max="1" width="43.57421875" style="404" customWidth="1"/>
    <col min="2" max="2" width="14.8515625" style="404" customWidth="1"/>
    <col min="3" max="3" width="14.00390625" style="404" customWidth="1"/>
    <col min="4" max="4" width="19.57421875" style="404" customWidth="1"/>
    <col min="5" max="16384" width="9.140625" style="404" customWidth="1"/>
  </cols>
  <sheetData>
    <row r="1" spans="1:2" s="10" customFormat="1" ht="15.75">
      <c r="A1" s="10" t="s">
        <v>1057</v>
      </c>
      <c r="B1" s="466" t="s">
        <v>700</v>
      </c>
    </row>
    <row r="2" spans="1:2" s="10" customFormat="1" ht="15.75">
      <c r="A2" s="5" t="s">
        <v>843</v>
      </c>
      <c r="B2" s="535" t="s">
        <v>701</v>
      </c>
    </row>
    <row r="3" s="10" customFormat="1" ht="15.75"/>
    <row r="4" spans="1:4" ht="18.75">
      <c r="A4" s="449" t="s">
        <v>829</v>
      </c>
      <c r="B4" s="10"/>
      <c r="C4" s="10"/>
      <c r="D4" s="10"/>
    </row>
    <row r="5" spans="1:4" ht="15.75">
      <c r="A5" s="10" t="s">
        <v>703</v>
      </c>
      <c r="B5" s="10"/>
      <c r="C5" s="10"/>
      <c r="D5" s="10"/>
    </row>
    <row r="6" spans="1:4" ht="15.75">
      <c r="A6" s="10"/>
      <c r="B6" s="10"/>
      <c r="C6" s="10"/>
      <c r="D6" s="5" t="s">
        <v>830</v>
      </c>
    </row>
    <row r="7" spans="1:4" ht="15.75">
      <c r="A7" s="461" t="s">
        <v>454</v>
      </c>
      <c r="B7" s="461" t="s">
        <v>1430</v>
      </c>
      <c r="C7" s="461" t="s">
        <v>1429</v>
      </c>
      <c r="D7" s="461" t="s">
        <v>831</v>
      </c>
    </row>
    <row r="8" spans="1:4" ht="15.75">
      <c r="A8" s="373" t="s">
        <v>832</v>
      </c>
      <c r="B8" s="509">
        <f>'[1]BANGCDKT '!E103/1000000</f>
        <v>1175710.640419</v>
      </c>
      <c r="C8" s="510">
        <f>'[1]BANGCDKT '!D103/1000000</f>
        <v>1231477.856763</v>
      </c>
      <c r="D8" s="373"/>
    </row>
    <row r="9" spans="1:4" ht="15.75">
      <c r="A9" s="375" t="s">
        <v>833</v>
      </c>
      <c r="B9" s="454">
        <v>635319</v>
      </c>
      <c r="C9" s="454">
        <v>635319</v>
      </c>
      <c r="D9" s="375"/>
    </row>
    <row r="10" spans="1:4" ht="15.75">
      <c r="A10" s="375" t="s">
        <v>834</v>
      </c>
      <c r="B10" s="454">
        <v>87638</v>
      </c>
      <c r="C10" s="454">
        <f>'[1]BANGCDKT '!D113/1000000</f>
        <v>93409.322236</v>
      </c>
      <c r="D10" s="375"/>
    </row>
    <row r="11" spans="1:4" ht="15.75">
      <c r="A11" s="375" t="s">
        <v>835</v>
      </c>
      <c r="B11" s="477">
        <f>'[1]BANGCDKT '!E119/1000000</f>
        <v>452749.098062</v>
      </c>
      <c r="C11" s="454">
        <f>'[1]BANGCDKT '!D119/1000000</f>
        <v>502749.098062</v>
      </c>
      <c r="D11" s="375"/>
    </row>
    <row r="12" spans="1:4" ht="15.75">
      <c r="A12" s="375" t="s">
        <v>836</v>
      </c>
      <c r="B12" s="454">
        <v>1398535</v>
      </c>
      <c r="C12" s="454">
        <f>'[1]BANGCDKT '!D125/1000000</f>
        <v>1455379.102774</v>
      </c>
      <c r="D12" s="375"/>
    </row>
    <row r="13" spans="1:4" ht="15.75">
      <c r="A13" s="375" t="s">
        <v>837</v>
      </c>
      <c r="B13" s="454">
        <v>16035</v>
      </c>
      <c r="C13" s="454">
        <f>'[1]KQKD-01'!E26/1000000</f>
        <v>37841.704992</v>
      </c>
      <c r="D13" s="375"/>
    </row>
    <row r="14" spans="1:4" ht="15.75">
      <c r="A14" s="375" t="s">
        <v>838</v>
      </c>
      <c r="B14" s="454"/>
      <c r="C14" s="454"/>
      <c r="D14" s="375"/>
    </row>
    <row r="15" spans="1:4" ht="15.75">
      <c r="A15" s="375" t="s">
        <v>839</v>
      </c>
      <c r="B15" s="511">
        <f>B13/B8*100</f>
        <v>1.3638559904744454</v>
      </c>
      <c r="C15" s="375"/>
      <c r="D15" s="511">
        <f>C13/C8*100</f>
        <v>3.072869299612807</v>
      </c>
    </row>
    <row r="16" spans="1:4" ht="15.75">
      <c r="A16" s="378" t="s">
        <v>840</v>
      </c>
      <c r="B16" s="512">
        <f>B13/B12*100</f>
        <v>1.1465569327903844</v>
      </c>
      <c r="C16" s="378"/>
      <c r="D16" s="512">
        <f>C13/C12*100</f>
        <v>2.60012699920402</v>
      </c>
    </row>
    <row r="17" spans="1:4" ht="15.75">
      <c r="A17" s="10"/>
      <c r="B17" s="10"/>
      <c r="C17" s="10" t="s">
        <v>966</v>
      </c>
      <c r="D17" s="10"/>
    </row>
    <row r="18" s="5" customFormat="1" ht="15.75">
      <c r="A18" s="5" t="s">
        <v>748</v>
      </c>
    </row>
    <row r="19" s="5" customFormat="1" ht="15.75">
      <c r="A19" s="5" t="s">
        <v>0</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E34"/>
  <sheetViews>
    <sheetView zoomScalePageLayoutView="0" workbookViewId="0" topLeftCell="A10">
      <selection activeCell="H10" sqref="H10"/>
    </sheetView>
  </sheetViews>
  <sheetFormatPr defaultColWidth="9.140625" defaultRowHeight="15"/>
  <cols>
    <col min="1" max="1" width="36.421875" style="404" customWidth="1"/>
    <col min="2" max="2" width="16.28125" style="404" customWidth="1"/>
    <col min="3" max="3" width="17.8515625" style="404" customWidth="1"/>
    <col min="4" max="4" width="18.7109375" style="404" customWidth="1"/>
    <col min="5" max="5" width="17.421875" style="404" customWidth="1"/>
    <col min="6" max="16384" width="9.140625" style="404" customWidth="1"/>
  </cols>
  <sheetData>
    <row r="1" spans="1:3" ht="15.75">
      <c r="A1" s="404" t="s">
        <v>1057</v>
      </c>
      <c r="C1" s="5" t="s">
        <v>700</v>
      </c>
    </row>
    <row r="2" spans="1:3" ht="15.75">
      <c r="A2" s="5" t="s">
        <v>843</v>
      </c>
      <c r="C2" s="448" t="s">
        <v>701</v>
      </c>
    </row>
    <row r="4" spans="1:5" ht="18.75">
      <c r="A4" s="527" t="s">
        <v>1</v>
      </c>
      <c r="B4" s="471"/>
      <c r="C4" s="471"/>
      <c r="D4" s="471"/>
      <c r="E4" s="471"/>
    </row>
    <row r="5" spans="1:5" ht="15">
      <c r="A5" s="528" t="s">
        <v>703</v>
      </c>
      <c r="B5" s="488"/>
      <c r="C5" s="488"/>
      <c r="D5" s="488"/>
      <c r="E5" s="488"/>
    </row>
    <row r="6" ht="15.75">
      <c r="D6" s="5" t="s">
        <v>2</v>
      </c>
    </row>
    <row r="7" spans="1:5" ht="15.75">
      <c r="A7" s="452" t="s">
        <v>454</v>
      </c>
      <c r="B7" s="452" t="s">
        <v>3</v>
      </c>
      <c r="C7" s="452" t="s">
        <v>619</v>
      </c>
      <c r="D7" s="452" t="s">
        <v>620</v>
      </c>
      <c r="E7" s="452" t="s">
        <v>4</v>
      </c>
    </row>
    <row r="8" spans="1:5" ht="20.25" customHeight="1">
      <c r="A8" s="513" t="s">
        <v>5</v>
      </c>
      <c r="B8" s="514">
        <v>87638</v>
      </c>
      <c r="C8" s="514">
        <v>11354</v>
      </c>
      <c r="D8" s="514">
        <v>5582</v>
      </c>
      <c r="E8" s="514">
        <v>93409</v>
      </c>
    </row>
    <row r="9" spans="1:5" ht="20.25" customHeight="1">
      <c r="A9" s="515" t="s">
        <v>6</v>
      </c>
      <c r="B9" s="516">
        <v>33552</v>
      </c>
      <c r="C9" s="516">
        <v>11981</v>
      </c>
      <c r="D9" s="516">
        <v>22207</v>
      </c>
      <c r="E9" s="516">
        <v>23326</v>
      </c>
    </row>
    <row r="10" spans="1:5" ht="20.25" customHeight="1">
      <c r="A10" s="515" t="s">
        <v>7</v>
      </c>
      <c r="B10" s="494">
        <v>411</v>
      </c>
      <c r="C10" s="516">
        <v>171</v>
      </c>
      <c r="D10" s="516">
        <v>81</v>
      </c>
      <c r="E10" s="516">
        <v>501</v>
      </c>
    </row>
    <row r="11" spans="1:5" ht="20.25" customHeight="1">
      <c r="A11" s="517" t="s">
        <v>8</v>
      </c>
      <c r="B11" s="516">
        <v>0</v>
      </c>
      <c r="C11" s="516"/>
      <c r="D11" s="516"/>
      <c r="E11" s="516">
        <v>0</v>
      </c>
    </row>
    <row r="12" spans="1:5" ht="20.25" customHeight="1">
      <c r="A12" s="518" t="s">
        <v>9</v>
      </c>
      <c r="B12" s="519">
        <v>0</v>
      </c>
      <c r="C12" s="519"/>
      <c r="D12" s="519"/>
      <c r="E12" s="519">
        <v>0</v>
      </c>
    </row>
    <row r="13" spans="1:5" ht="15.75">
      <c r="A13" s="520" t="s">
        <v>10</v>
      </c>
      <c r="B13" s="521"/>
      <c r="C13" s="521"/>
      <c r="D13" s="521"/>
      <c r="E13" s="521"/>
    </row>
    <row r="14" spans="1:5" s="5" customFormat="1" ht="15.75">
      <c r="A14" s="522" t="s">
        <v>11</v>
      </c>
      <c r="B14" s="523"/>
      <c r="C14" s="523"/>
      <c r="D14" s="523"/>
      <c r="E14" s="523"/>
    </row>
    <row r="15" spans="1:5" ht="15">
      <c r="A15" s="524" t="s">
        <v>12</v>
      </c>
      <c r="B15" s="521"/>
      <c r="C15" s="521"/>
      <c r="D15" s="521"/>
      <c r="E15" s="521"/>
    </row>
    <row r="16" spans="1:5" ht="15">
      <c r="A16" s="524" t="s">
        <v>13</v>
      </c>
      <c r="B16" s="521"/>
      <c r="C16" s="521"/>
      <c r="D16" s="521"/>
      <c r="E16" s="521"/>
    </row>
    <row r="17" spans="1:5" ht="15">
      <c r="A17" s="524" t="s">
        <v>14</v>
      </c>
      <c r="B17" s="521"/>
      <c r="C17" s="521"/>
      <c r="D17" s="521"/>
      <c r="E17" s="521"/>
    </row>
    <row r="18" spans="1:5" ht="15">
      <c r="A18" s="524" t="s">
        <v>15</v>
      </c>
      <c r="B18" s="521"/>
      <c r="C18" s="521"/>
      <c r="D18" s="521"/>
      <c r="E18" s="521"/>
    </row>
    <row r="19" spans="1:5" s="5" customFormat="1" ht="15.75">
      <c r="A19" s="522" t="s">
        <v>16</v>
      </c>
      <c r="B19" s="523"/>
      <c r="C19" s="523"/>
      <c r="D19" s="523"/>
      <c r="E19" s="523"/>
    </row>
    <row r="20" spans="1:5" ht="15">
      <c r="A20" s="524" t="s">
        <v>17</v>
      </c>
      <c r="B20" s="521"/>
      <c r="C20" s="521"/>
      <c r="D20" s="521"/>
      <c r="E20" s="521"/>
    </row>
    <row r="21" spans="1:5" ht="15">
      <c r="A21" s="524" t="s">
        <v>18</v>
      </c>
      <c r="B21" s="521"/>
      <c r="C21" s="521"/>
      <c r="D21" s="521"/>
      <c r="E21" s="521"/>
    </row>
    <row r="22" spans="1:5" ht="15">
      <c r="A22" s="524" t="s">
        <v>19</v>
      </c>
      <c r="B22" s="521"/>
      <c r="C22" s="521"/>
      <c r="D22" s="521"/>
      <c r="E22" s="521"/>
    </row>
    <row r="23" spans="1:5" ht="15">
      <c r="A23" s="524" t="s">
        <v>20</v>
      </c>
      <c r="B23" s="521"/>
      <c r="C23" s="521"/>
      <c r="D23" s="521"/>
      <c r="E23" s="521"/>
    </row>
    <row r="24" spans="1:5" ht="15">
      <c r="A24" s="524" t="s">
        <v>21</v>
      </c>
      <c r="B24" s="521"/>
      <c r="C24" s="521"/>
      <c r="D24" s="521"/>
      <c r="E24" s="521"/>
    </row>
    <row r="25" spans="1:5" ht="15">
      <c r="A25" s="524" t="s">
        <v>22</v>
      </c>
      <c r="B25" s="521"/>
      <c r="C25" s="521"/>
      <c r="D25" s="521"/>
      <c r="E25" s="521"/>
    </row>
    <row r="26" spans="1:5" s="5" customFormat="1" ht="15.75">
      <c r="A26" s="522" t="s">
        <v>23</v>
      </c>
      <c r="B26" s="523"/>
      <c r="C26" s="523"/>
      <c r="D26" s="523"/>
      <c r="E26" s="523"/>
    </row>
    <row r="27" spans="1:5" ht="15">
      <c r="A27" s="524" t="s">
        <v>24</v>
      </c>
      <c r="B27" s="521"/>
      <c r="C27" s="521"/>
      <c r="D27" s="521"/>
      <c r="E27" s="521"/>
    </row>
    <row r="28" spans="1:5" ht="15">
      <c r="A28" s="524" t="s">
        <v>25</v>
      </c>
      <c r="B28" s="521"/>
      <c r="C28" s="521"/>
      <c r="D28" s="521"/>
      <c r="E28" s="521"/>
    </row>
    <row r="29" ht="15">
      <c r="D29" s="404" t="s">
        <v>966</v>
      </c>
    </row>
    <row r="30" ht="15.75">
      <c r="A30" s="464" t="s">
        <v>748</v>
      </c>
    </row>
    <row r="31" spans="1:4" ht="15.75">
      <c r="A31" s="466" t="s">
        <v>751</v>
      </c>
      <c r="C31" s="5" t="s">
        <v>749</v>
      </c>
      <c r="D31" s="525" t="s">
        <v>750</v>
      </c>
    </row>
    <row r="34" ht="15.75">
      <c r="C34" s="5"/>
    </row>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R15"/>
  <sheetViews>
    <sheetView zoomScalePageLayoutView="0" workbookViewId="0" topLeftCell="A1">
      <selection activeCell="L21" sqref="L21"/>
    </sheetView>
  </sheetViews>
  <sheetFormatPr defaultColWidth="9.140625" defaultRowHeight="15"/>
  <cols>
    <col min="1" max="1" width="8.421875" style="404" customWidth="1"/>
    <col min="2" max="2" width="8.8515625" style="404" customWidth="1"/>
    <col min="3" max="3" width="5.8515625" style="404" customWidth="1"/>
    <col min="4" max="4" width="8.421875" style="404" customWidth="1"/>
    <col min="5" max="5" width="8.140625" style="404" customWidth="1"/>
    <col min="6" max="6" width="9.8515625" style="404" customWidth="1"/>
    <col min="7" max="7" width="9.140625" style="404" customWidth="1"/>
    <col min="8" max="8" width="7.140625" style="404" customWidth="1"/>
    <col min="9" max="9" width="7.7109375" style="404" customWidth="1"/>
    <col min="10" max="10" width="8.8515625" style="404" customWidth="1"/>
    <col min="11" max="11" width="9.00390625" style="404" customWidth="1"/>
    <col min="12" max="12" width="10.421875" style="404" customWidth="1"/>
    <col min="13" max="13" width="9.57421875" style="404" customWidth="1"/>
    <col min="14" max="14" width="10.140625" style="404" customWidth="1"/>
    <col min="15" max="15" width="8.8515625" style="404" customWidth="1"/>
    <col min="16" max="16" width="7.7109375" style="404" customWidth="1"/>
    <col min="17" max="18" width="7.00390625" style="404" customWidth="1"/>
    <col min="19" max="16384" width="9.140625" style="404" customWidth="1"/>
  </cols>
  <sheetData>
    <row r="1" spans="1:11" ht="15.75">
      <c r="A1" s="404" t="s">
        <v>1057</v>
      </c>
      <c r="K1" s="5" t="s">
        <v>700</v>
      </c>
    </row>
    <row r="2" spans="1:11" ht="15.75">
      <c r="A2" s="5" t="s">
        <v>843</v>
      </c>
      <c r="K2" s="448" t="s">
        <v>701</v>
      </c>
    </row>
    <row r="4" spans="1:18" ht="18.75">
      <c r="A4" s="640" t="s">
        <v>26</v>
      </c>
      <c r="B4" s="640"/>
      <c r="C4" s="640"/>
      <c r="D4" s="640"/>
      <c r="E4" s="640"/>
      <c r="F4" s="640"/>
      <c r="G4" s="640"/>
      <c r="H4" s="640"/>
      <c r="I4" s="640"/>
      <c r="J4" s="640"/>
      <c r="K4" s="640"/>
      <c r="L4" s="640"/>
      <c r="M4" s="640"/>
      <c r="N4" s="640"/>
      <c r="O4" s="640"/>
      <c r="P4" s="640"/>
      <c r="Q4" s="640"/>
      <c r="R4" s="640"/>
    </row>
    <row r="5" spans="1:18" ht="15">
      <c r="A5" s="526" t="s">
        <v>703</v>
      </c>
      <c r="B5" s="526"/>
      <c r="C5" s="526"/>
      <c r="D5" s="526"/>
      <c r="E5" s="526"/>
      <c r="F5" s="526"/>
      <c r="G5" s="526"/>
      <c r="H5" s="526"/>
      <c r="I5" s="526"/>
      <c r="J5" s="526"/>
      <c r="K5" s="526"/>
      <c r="L5" s="526"/>
      <c r="M5" s="526"/>
      <c r="N5" s="526"/>
      <c r="O5" s="526"/>
      <c r="P5" s="526"/>
      <c r="Q5" s="526"/>
      <c r="R5" s="526"/>
    </row>
    <row r="6" spans="1:18" s="5" customFormat="1" ht="15.75">
      <c r="A6" s="536" t="s">
        <v>27</v>
      </c>
      <c r="B6" s="536"/>
      <c r="C6" s="536"/>
      <c r="D6" s="536"/>
      <c r="E6" s="536"/>
      <c r="F6" s="536"/>
      <c r="G6" s="536"/>
      <c r="H6" s="536"/>
      <c r="I6" s="536"/>
      <c r="J6" s="536"/>
      <c r="K6" s="536"/>
      <c r="L6" s="536"/>
      <c r="M6" s="536"/>
      <c r="N6" s="536"/>
      <c r="O6" s="536"/>
      <c r="P6" s="536"/>
      <c r="Q6" s="536"/>
      <c r="R6" s="536"/>
    </row>
    <row r="7" spans="1:18" s="5" customFormat="1" ht="15.75">
      <c r="A7" s="536" t="s">
        <v>28</v>
      </c>
      <c r="B7" s="536"/>
      <c r="C7" s="536"/>
      <c r="D7" s="536"/>
      <c r="E7" s="536"/>
      <c r="F7" s="536"/>
      <c r="G7" s="536"/>
      <c r="H7" s="536"/>
      <c r="I7" s="536"/>
      <c r="J7" s="536"/>
      <c r="K7" s="536"/>
      <c r="L7" s="536"/>
      <c r="M7" s="536"/>
      <c r="N7" s="536"/>
      <c r="O7" s="536"/>
      <c r="P7" s="536"/>
      <c r="Q7" s="536"/>
      <c r="R7" s="536"/>
    </row>
    <row r="8" ht="15.75">
      <c r="P8" s="5" t="s">
        <v>29</v>
      </c>
    </row>
    <row r="9" spans="1:18" s="5" customFormat="1" ht="52.5" customHeight="1">
      <c r="A9" s="641" t="s">
        <v>30</v>
      </c>
      <c r="B9" s="641"/>
      <c r="C9" s="641"/>
      <c r="D9" s="641" t="s">
        <v>31</v>
      </c>
      <c r="E9" s="641"/>
      <c r="F9" s="641"/>
      <c r="G9" s="641"/>
      <c r="H9" s="641"/>
      <c r="I9" s="641"/>
      <c r="J9" s="641"/>
      <c r="K9" s="641" t="s">
        <v>32</v>
      </c>
      <c r="L9" s="641"/>
      <c r="M9" s="641"/>
      <c r="N9" s="641"/>
      <c r="O9" s="641"/>
      <c r="P9" s="641" t="s">
        <v>33</v>
      </c>
      <c r="Q9" s="641" t="s">
        <v>34</v>
      </c>
      <c r="R9" s="641" t="s">
        <v>35</v>
      </c>
    </row>
    <row r="10" spans="1:18" s="5" customFormat="1" ht="52.5" customHeight="1">
      <c r="A10" s="641" t="s">
        <v>36</v>
      </c>
      <c r="B10" s="641" t="s">
        <v>37</v>
      </c>
      <c r="C10" s="641" t="s">
        <v>38</v>
      </c>
      <c r="D10" s="643" t="s">
        <v>39</v>
      </c>
      <c r="E10" s="644"/>
      <c r="F10" s="643" t="s">
        <v>40</v>
      </c>
      <c r="G10" s="644"/>
      <c r="H10" s="643" t="s">
        <v>41</v>
      </c>
      <c r="I10" s="644"/>
      <c r="J10" s="641" t="s">
        <v>38</v>
      </c>
      <c r="K10" s="643" t="s">
        <v>42</v>
      </c>
      <c r="L10" s="645"/>
      <c r="M10" s="644"/>
      <c r="N10" s="641" t="s">
        <v>43</v>
      </c>
      <c r="O10" s="641" t="s">
        <v>38</v>
      </c>
      <c r="P10" s="641"/>
      <c r="Q10" s="641"/>
      <c r="R10" s="641" t="s">
        <v>35</v>
      </c>
    </row>
    <row r="11" spans="1:18" s="5" customFormat="1" ht="62.25" customHeight="1">
      <c r="A11" s="641"/>
      <c r="B11" s="641"/>
      <c r="C11" s="641"/>
      <c r="D11" s="490" t="s">
        <v>36</v>
      </c>
      <c r="E11" s="490" t="s">
        <v>37</v>
      </c>
      <c r="F11" s="490" t="s">
        <v>36</v>
      </c>
      <c r="G11" s="490" t="s">
        <v>37</v>
      </c>
      <c r="H11" s="490" t="s">
        <v>36</v>
      </c>
      <c r="I11" s="490" t="s">
        <v>37</v>
      </c>
      <c r="J11" s="641"/>
      <c r="K11" s="490" t="s">
        <v>44</v>
      </c>
      <c r="L11" s="490" t="s">
        <v>45</v>
      </c>
      <c r="M11" s="490" t="s">
        <v>46</v>
      </c>
      <c r="N11" s="641"/>
      <c r="O11" s="641"/>
      <c r="P11" s="641"/>
      <c r="Q11" s="641"/>
      <c r="R11" s="641"/>
    </row>
    <row r="12" spans="1:18" ht="15">
      <c r="A12" s="529">
        <v>240097</v>
      </c>
      <c r="B12" s="529">
        <v>236550</v>
      </c>
      <c r="C12" s="530" t="s">
        <v>1032</v>
      </c>
      <c r="D12" s="529">
        <v>12818</v>
      </c>
      <c r="E12" s="529">
        <v>47712</v>
      </c>
      <c r="F12" s="531">
        <v>1250063</v>
      </c>
      <c r="G12" s="531">
        <v>1198483</v>
      </c>
      <c r="H12" s="532">
        <v>1.03</v>
      </c>
      <c r="I12" s="532">
        <v>3.98</v>
      </c>
      <c r="J12" s="530" t="s">
        <v>1031</v>
      </c>
      <c r="K12" s="529">
        <v>193858</v>
      </c>
      <c r="L12" s="529">
        <v>114695</v>
      </c>
      <c r="M12" s="533">
        <v>1.69</v>
      </c>
      <c r="N12" s="534" t="s">
        <v>47</v>
      </c>
      <c r="O12" s="530" t="s">
        <v>1031</v>
      </c>
      <c r="P12" s="530" t="s">
        <v>742</v>
      </c>
      <c r="Q12" s="534" t="s">
        <v>47</v>
      </c>
      <c r="R12" s="530" t="s">
        <v>1032</v>
      </c>
    </row>
    <row r="13" ht="15">
      <c r="N13" s="404" t="s">
        <v>966</v>
      </c>
    </row>
    <row r="14" spans="1:4" ht="15.75">
      <c r="A14" s="639" t="s">
        <v>748</v>
      </c>
      <c r="B14" s="639"/>
      <c r="C14" s="639"/>
      <c r="D14" s="639"/>
    </row>
    <row r="15" spans="1:14" ht="15.75">
      <c r="A15" s="642" t="s">
        <v>751</v>
      </c>
      <c r="B15" s="642"/>
      <c r="C15" s="642"/>
      <c r="D15" s="642"/>
      <c r="G15" s="5" t="s">
        <v>749</v>
      </c>
      <c r="N15" s="525" t="s">
        <v>750</v>
      </c>
    </row>
  </sheetData>
  <sheetProtection/>
  <mergeCells count="19">
    <mergeCell ref="O10:O11"/>
    <mergeCell ref="A14:D14"/>
    <mergeCell ref="A15:D15"/>
    <mergeCell ref="D10:E10"/>
    <mergeCell ref="F10:G10"/>
    <mergeCell ref="H10:I10"/>
    <mergeCell ref="J10:J11"/>
    <mergeCell ref="K10:M10"/>
    <mergeCell ref="N10:N11"/>
    <mergeCell ref="A4:R4"/>
    <mergeCell ref="A9:C9"/>
    <mergeCell ref="D9:J9"/>
    <mergeCell ref="K9:O9"/>
    <mergeCell ref="P9:P11"/>
    <mergeCell ref="Q9:Q11"/>
    <mergeCell ref="R9:R11"/>
    <mergeCell ref="A10:A11"/>
    <mergeCell ref="B10:B11"/>
    <mergeCell ref="C10:C1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13"/>
  <sheetViews>
    <sheetView zoomScalePageLayoutView="0" workbookViewId="0" topLeftCell="H1">
      <selection activeCell="G25" sqref="G25"/>
    </sheetView>
  </sheetViews>
  <sheetFormatPr defaultColWidth="9.140625" defaultRowHeight="15"/>
  <cols>
    <col min="1" max="1" width="5.8515625" style="404" customWidth="1"/>
    <col min="2" max="2" width="38.8515625" style="404" customWidth="1"/>
    <col min="3" max="3" width="9.140625" style="404" customWidth="1"/>
    <col min="4" max="4" width="10.57421875" style="404" customWidth="1"/>
    <col min="5" max="5" width="11.421875" style="404" customWidth="1"/>
    <col min="6" max="6" width="15.57421875" style="404" customWidth="1"/>
    <col min="7" max="7" width="21.7109375" style="404" customWidth="1"/>
    <col min="8" max="8" width="32.140625" style="404" customWidth="1"/>
    <col min="9" max="16384" width="9.140625" style="404" customWidth="1"/>
  </cols>
  <sheetData>
    <row r="1" spans="1:7" ht="15.75">
      <c r="A1" s="404" t="s">
        <v>1057</v>
      </c>
      <c r="G1" s="5" t="s">
        <v>700</v>
      </c>
    </row>
    <row r="2" spans="1:7" ht="15.75">
      <c r="A2" s="5" t="s">
        <v>843</v>
      </c>
      <c r="G2" s="448" t="s">
        <v>701</v>
      </c>
    </row>
    <row r="4" ht="15.75">
      <c r="A4" s="5" t="s">
        <v>48</v>
      </c>
    </row>
    <row r="5" ht="15">
      <c r="A5" s="404" t="s">
        <v>703</v>
      </c>
    </row>
    <row r="6" spans="1:8" ht="15.75">
      <c r="A6" s="5"/>
      <c r="H6" s="5" t="s">
        <v>49</v>
      </c>
    </row>
    <row r="7" spans="1:8" s="5" customFormat="1" ht="48.75" customHeight="1">
      <c r="A7" s="641" t="s">
        <v>705</v>
      </c>
      <c r="B7" s="641" t="s">
        <v>50</v>
      </c>
      <c r="C7" s="646" t="s">
        <v>51</v>
      </c>
      <c r="D7" s="646"/>
      <c r="E7" s="646"/>
      <c r="F7" s="641" t="s">
        <v>52</v>
      </c>
      <c r="G7" s="641" t="s">
        <v>53</v>
      </c>
      <c r="H7" s="641" t="s">
        <v>54</v>
      </c>
    </row>
    <row r="8" spans="1:8" s="5" customFormat="1" ht="49.5" customHeight="1">
      <c r="A8" s="641"/>
      <c r="B8" s="641"/>
      <c r="C8" s="490" t="s">
        <v>36</v>
      </c>
      <c r="D8" s="490" t="s">
        <v>37</v>
      </c>
      <c r="E8" s="490" t="s">
        <v>55</v>
      </c>
      <c r="F8" s="641"/>
      <c r="G8" s="641"/>
      <c r="H8" s="641"/>
    </row>
    <row r="9" spans="1:8" s="488" customFormat="1" ht="15">
      <c r="A9" s="530">
        <v>1</v>
      </c>
      <c r="B9" s="530">
        <v>2</v>
      </c>
      <c r="C9" s="530">
        <v>3</v>
      </c>
      <c r="D9" s="530">
        <v>4</v>
      </c>
      <c r="E9" s="530">
        <v>5</v>
      </c>
      <c r="F9" s="530">
        <v>6</v>
      </c>
      <c r="G9" s="530">
        <v>7</v>
      </c>
      <c r="H9" s="530">
        <v>8</v>
      </c>
    </row>
    <row r="10" spans="1:8" ht="15">
      <c r="A10" s="537"/>
      <c r="B10" s="537" t="s">
        <v>56</v>
      </c>
      <c r="C10" s="532">
        <v>1.03</v>
      </c>
      <c r="D10" s="532">
        <v>3.98</v>
      </c>
      <c r="E10" s="533">
        <v>388.24</v>
      </c>
      <c r="F10" s="530" t="s">
        <v>1032</v>
      </c>
      <c r="G10" s="537" t="s">
        <v>57</v>
      </c>
      <c r="H10" s="537" t="s">
        <v>58</v>
      </c>
    </row>
    <row r="11" ht="15">
      <c r="G11" s="528" t="s">
        <v>966</v>
      </c>
    </row>
    <row r="12" spans="1:7" ht="15.75">
      <c r="A12" s="639" t="s">
        <v>748</v>
      </c>
      <c r="B12" s="639"/>
      <c r="C12" s="639"/>
      <c r="D12" s="639"/>
      <c r="G12" s="528"/>
    </row>
    <row r="13" spans="1:7" ht="15.75">
      <c r="A13" s="642" t="s">
        <v>751</v>
      </c>
      <c r="B13" s="642"/>
      <c r="C13" s="642"/>
      <c r="D13" s="642"/>
      <c r="E13" s="5" t="s">
        <v>749</v>
      </c>
      <c r="G13" s="538" t="s">
        <v>750</v>
      </c>
    </row>
  </sheetData>
  <sheetProtection/>
  <mergeCells count="8">
    <mergeCell ref="G7:G8"/>
    <mergeCell ref="H7:H8"/>
    <mergeCell ref="A12:D12"/>
    <mergeCell ref="A13:D13"/>
    <mergeCell ref="A7:A8"/>
    <mergeCell ref="B7:B8"/>
    <mergeCell ref="C7:E7"/>
    <mergeCell ref="F7:F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0">
      <selection activeCell="E26" sqref="E26"/>
    </sheetView>
  </sheetViews>
  <sheetFormatPr defaultColWidth="9.140625" defaultRowHeight="15" customHeight="1"/>
  <cols>
    <col min="1" max="1" width="44.57421875" style="107" customWidth="1"/>
    <col min="2" max="2" width="7.00390625" style="116" customWidth="1"/>
    <col min="3" max="3" width="9.140625" style="105" customWidth="1"/>
    <col min="4" max="4" width="16.57421875" style="106" customWidth="1"/>
    <col min="5" max="5" width="18.28125" style="107" customWidth="1"/>
    <col min="6" max="6" width="0.42578125" style="106" hidden="1" customWidth="1"/>
    <col min="7" max="16384" width="9.140625" style="107" customWidth="1"/>
  </cols>
  <sheetData>
    <row r="1" spans="1:2" ht="15" customHeight="1">
      <c r="A1" s="5" t="s">
        <v>841</v>
      </c>
      <c r="B1" s="104"/>
    </row>
    <row r="2" spans="1:6" ht="15" customHeight="1">
      <c r="A2" s="12" t="s">
        <v>843</v>
      </c>
      <c r="B2" s="109"/>
      <c r="E2" s="107" t="s">
        <v>971</v>
      </c>
      <c r="F2" s="110"/>
    </row>
    <row r="3" spans="1:6" ht="15" customHeight="1">
      <c r="A3" s="108"/>
      <c r="B3" s="109"/>
      <c r="F3" s="111"/>
    </row>
    <row r="4" spans="1:6" ht="26.25" customHeight="1">
      <c r="A4" s="554" t="s">
        <v>972</v>
      </c>
      <c r="B4" s="554"/>
      <c r="C4" s="554"/>
      <c r="D4" s="554"/>
      <c r="E4" s="554"/>
      <c r="F4" s="112"/>
    </row>
    <row r="5" spans="1:6" ht="23.25" customHeight="1">
      <c r="A5" s="113" t="s">
        <v>1023</v>
      </c>
      <c r="B5" s="114"/>
      <c r="C5" s="114"/>
      <c r="D5" s="114"/>
      <c r="E5" s="114"/>
      <c r="F5" s="114"/>
    </row>
    <row r="6" spans="5:6" ht="15" customHeight="1">
      <c r="E6" s="107" t="s">
        <v>973</v>
      </c>
      <c r="F6" s="117"/>
    </row>
    <row r="7" spans="1:6" ht="15" customHeight="1">
      <c r="A7" s="139" t="s">
        <v>847</v>
      </c>
      <c r="B7" s="139" t="s">
        <v>848</v>
      </c>
      <c r="C7" s="118" t="s">
        <v>849</v>
      </c>
      <c r="D7" s="119" t="s">
        <v>974</v>
      </c>
      <c r="E7" s="120" t="s">
        <v>975</v>
      </c>
      <c r="F7" s="121"/>
    </row>
    <row r="8" spans="1:6" ht="15" customHeight="1">
      <c r="A8" s="123">
        <v>1</v>
      </c>
      <c r="B8" s="123">
        <v>2</v>
      </c>
      <c r="C8" s="122" t="s">
        <v>1003</v>
      </c>
      <c r="D8" s="110">
        <v>4</v>
      </c>
      <c r="E8" s="123">
        <v>5</v>
      </c>
      <c r="F8" s="124"/>
    </row>
    <row r="9" spans="1:6" ht="20.25" customHeight="1">
      <c r="A9" s="140" t="s">
        <v>976</v>
      </c>
      <c r="B9" s="140" t="s">
        <v>1004</v>
      </c>
      <c r="C9" s="125" t="s">
        <v>977</v>
      </c>
      <c r="D9" s="126">
        <v>181216573247</v>
      </c>
      <c r="E9" s="127">
        <v>274796987536</v>
      </c>
      <c r="F9" s="127"/>
    </row>
    <row r="10" spans="1:6" ht="20.25" customHeight="1">
      <c r="A10" s="141" t="s">
        <v>978</v>
      </c>
      <c r="B10" s="141" t="s">
        <v>1005</v>
      </c>
      <c r="C10" s="128" t="s">
        <v>979</v>
      </c>
      <c r="D10" s="129">
        <v>736950000</v>
      </c>
      <c r="E10" s="130"/>
      <c r="F10" s="130"/>
    </row>
    <row r="11" spans="1:6" ht="20.25" customHeight="1">
      <c r="A11" s="141" t="s">
        <v>980</v>
      </c>
      <c r="B11" s="141" t="s">
        <v>1006</v>
      </c>
      <c r="C11" s="128" t="s">
        <v>981</v>
      </c>
      <c r="D11" s="129">
        <v>180479623247</v>
      </c>
      <c r="E11" s="130">
        <v>274796987536</v>
      </c>
      <c r="F11" s="130"/>
    </row>
    <row r="12" spans="1:7" ht="20.25" customHeight="1">
      <c r="A12" s="141" t="s">
        <v>982</v>
      </c>
      <c r="B12" s="141" t="s">
        <v>1007</v>
      </c>
      <c r="C12" s="128" t="s">
        <v>983</v>
      </c>
      <c r="D12" s="129">
        <v>148055216744</v>
      </c>
      <c r="E12" s="130">
        <v>234801494413</v>
      </c>
      <c r="F12" s="130"/>
      <c r="G12" s="106"/>
    </row>
    <row r="13" spans="1:6" ht="20.25" customHeight="1">
      <c r="A13" s="141" t="s">
        <v>984</v>
      </c>
      <c r="B13" s="141" t="s">
        <v>1008</v>
      </c>
      <c r="C13" s="128"/>
      <c r="D13" s="129">
        <v>32424406503</v>
      </c>
      <c r="E13" s="130">
        <v>39995493123</v>
      </c>
      <c r="F13" s="130"/>
    </row>
    <row r="14" spans="1:6" ht="20.25" customHeight="1">
      <c r="A14" s="141" t="s">
        <v>985</v>
      </c>
      <c r="B14" s="141" t="s">
        <v>1009</v>
      </c>
      <c r="C14" s="128" t="s">
        <v>986</v>
      </c>
      <c r="D14" s="129">
        <v>19891005281</v>
      </c>
      <c r="E14" s="130">
        <v>10606746544</v>
      </c>
      <c r="F14" s="130"/>
    </row>
    <row r="15" spans="1:6" ht="20.25" customHeight="1">
      <c r="A15" s="141" t="s">
        <v>987</v>
      </c>
      <c r="B15" s="141" t="s">
        <v>1010</v>
      </c>
      <c r="C15" s="128" t="s">
        <v>988</v>
      </c>
      <c r="D15" s="129">
        <v>2745623101</v>
      </c>
      <c r="E15" s="130">
        <v>4472667723</v>
      </c>
      <c r="F15" s="130"/>
    </row>
    <row r="16" spans="1:6" ht="20.25" customHeight="1">
      <c r="A16" s="141" t="s">
        <v>989</v>
      </c>
      <c r="B16" s="141" t="s">
        <v>1011</v>
      </c>
      <c r="C16" s="128"/>
      <c r="D16" s="129">
        <v>2526753826</v>
      </c>
      <c r="E16" s="130">
        <v>4216470373</v>
      </c>
      <c r="F16" s="130"/>
    </row>
    <row r="17" spans="1:6" ht="20.25" customHeight="1">
      <c r="A17" s="141" t="s">
        <v>990</v>
      </c>
      <c r="B17" s="141" t="s">
        <v>1012</v>
      </c>
      <c r="C17" s="128"/>
      <c r="D17" s="129">
        <v>8746399390</v>
      </c>
      <c r="E17" s="130">
        <v>13425817725</v>
      </c>
      <c r="F17" s="130"/>
    </row>
    <row r="18" spans="1:6" ht="20.25" customHeight="1">
      <c r="A18" s="141" t="s">
        <v>991</v>
      </c>
      <c r="B18" s="141" t="s">
        <v>1013</v>
      </c>
      <c r="C18" s="128"/>
      <c r="D18" s="129">
        <v>27998140414</v>
      </c>
      <c r="E18" s="130">
        <v>21233888474</v>
      </c>
      <c r="F18" s="130"/>
    </row>
    <row r="19" spans="1:6" ht="20.25" customHeight="1">
      <c r="A19" s="141" t="s">
        <v>992</v>
      </c>
      <c r="B19" s="141" t="s">
        <v>1014</v>
      </c>
      <c r="C19" s="128"/>
      <c r="D19" s="129">
        <v>12825248879</v>
      </c>
      <c r="E19" s="130">
        <v>11469865745</v>
      </c>
      <c r="F19" s="130"/>
    </row>
    <row r="20" spans="1:6" ht="20.25" customHeight="1">
      <c r="A20" s="141" t="s">
        <v>993</v>
      </c>
      <c r="B20" s="141" t="s">
        <v>1015</v>
      </c>
      <c r="C20" s="128"/>
      <c r="D20" s="129">
        <v>36179636575</v>
      </c>
      <c r="E20" s="131">
        <v>9922593947</v>
      </c>
      <c r="F20" s="131"/>
    </row>
    <row r="21" spans="1:6" ht="20.25" customHeight="1">
      <c r="A21" s="141" t="s">
        <v>994</v>
      </c>
      <c r="B21" s="141" t="s">
        <v>1016</v>
      </c>
      <c r="C21" s="128"/>
      <c r="D21" s="129">
        <v>1293300431</v>
      </c>
      <c r="E21" s="131">
        <v>520403131</v>
      </c>
      <c r="F21" s="131"/>
    </row>
    <row r="22" spans="1:6" ht="20.25" customHeight="1">
      <c r="A22" s="141" t="s">
        <v>995</v>
      </c>
      <c r="B22" s="141" t="s">
        <v>1017</v>
      </c>
      <c r="C22" s="128"/>
      <c r="D22" s="129">
        <v>34886336144</v>
      </c>
      <c r="E22" s="2">
        <v>9402190816</v>
      </c>
      <c r="F22" s="2"/>
    </row>
    <row r="23" spans="1:6" ht="20.25" customHeight="1">
      <c r="A23" s="141" t="s">
        <v>996</v>
      </c>
      <c r="B23" s="141" t="s">
        <v>1018</v>
      </c>
      <c r="C23" s="128"/>
      <c r="D23" s="129">
        <v>47711585023</v>
      </c>
      <c r="E23" s="131">
        <v>20872056561</v>
      </c>
      <c r="F23" s="131"/>
    </row>
    <row r="24" spans="1:6" ht="20.25" customHeight="1">
      <c r="A24" s="141" t="s">
        <v>997</v>
      </c>
      <c r="B24" s="141" t="s">
        <v>1019</v>
      </c>
      <c r="C24" s="128" t="s">
        <v>998</v>
      </c>
      <c r="D24" s="129">
        <v>9869880031</v>
      </c>
      <c r="E24" s="131">
        <v>4837252622</v>
      </c>
      <c r="F24" s="131"/>
    </row>
    <row r="25" spans="1:6" ht="20.25" customHeight="1">
      <c r="A25" s="141" t="s">
        <v>999</v>
      </c>
      <c r="B25" s="141" t="s">
        <v>1020</v>
      </c>
      <c r="C25" s="128" t="s">
        <v>1000</v>
      </c>
      <c r="D25" s="129"/>
      <c r="E25" s="131"/>
      <c r="F25" s="131"/>
    </row>
    <row r="26" spans="1:6" ht="20.25" customHeight="1">
      <c r="A26" s="141" t="s">
        <v>1001</v>
      </c>
      <c r="B26" s="141" t="s">
        <v>1021</v>
      </c>
      <c r="C26" s="128"/>
      <c r="D26" s="129">
        <v>37841704992</v>
      </c>
      <c r="E26" s="131">
        <v>16034803939</v>
      </c>
      <c r="F26" s="131"/>
    </row>
    <row r="27" spans="1:6" ht="20.25" customHeight="1">
      <c r="A27" s="142" t="s">
        <v>1002</v>
      </c>
      <c r="B27" s="142" t="s">
        <v>1022</v>
      </c>
      <c r="C27" s="132"/>
      <c r="D27" s="133"/>
      <c r="E27" s="134"/>
      <c r="F27" s="134"/>
    </row>
  </sheetData>
  <sheetProtection/>
  <mergeCells count="1">
    <mergeCell ref="A4:E4"/>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9">
      <selection activeCell="A27" sqref="A27:IV28"/>
    </sheetView>
  </sheetViews>
  <sheetFormatPr defaultColWidth="9.140625" defaultRowHeight="15"/>
  <cols>
    <col min="1" max="1" width="40.7109375" style="145" customWidth="1"/>
    <col min="2" max="2" width="7.7109375" style="145" customWidth="1"/>
    <col min="3" max="3" width="13.8515625" style="145" customWidth="1"/>
    <col min="4" max="4" width="14.28125" style="145" customWidth="1"/>
    <col min="5" max="5" width="14.57421875" style="145" customWidth="1"/>
    <col min="6" max="6" width="14.28125" style="145" customWidth="1"/>
    <col min="7" max="7" width="9.8515625" style="145" customWidth="1"/>
    <col min="8" max="16384" width="9.140625" style="145" customWidth="1"/>
  </cols>
  <sheetData>
    <row r="1" spans="1:6" ht="24.75" customHeight="1">
      <c r="A1" s="143" t="s">
        <v>1024</v>
      </c>
      <c r="B1" s="144"/>
      <c r="C1" s="105"/>
      <c r="D1" s="105"/>
      <c r="E1" s="106"/>
      <c r="F1" s="107"/>
    </row>
    <row r="2" spans="1:6" ht="15">
      <c r="A2" s="107"/>
      <c r="B2" s="116"/>
      <c r="C2" s="105"/>
      <c r="D2" s="105"/>
      <c r="E2" s="106"/>
      <c r="F2" s="146" t="s">
        <v>1025</v>
      </c>
    </row>
    <row r="3" spans="1:6" ht="28.5" customHeight="1">
      <c r="A3" s="555" t="s">
        <v>847</v>
      </c>
      <c r="B3" s="557" t="s">
        <v>1026</v>
      </c>
      <c r="C3" s="557" t="s">
        <v>1027</v>
      </c>
      <c r="D3" s="557" t="s">
        <v>1028</v>
      </c>
      <c r="E3" s="557" t="s">
        <v>1029</v>
      </c>
      <c r="F3" s="555" t="s">
        <v>1030</v>
      </c>
    </row>
    <row r="4" spans="1:6" ht="28.5" customHeight="1">
      <c r="A4" s="556"/>
      <c r="B4" s="558"/>
      <c r="C4" s="558"/>
      <c r="D4" s="558"/>
      <c r="E4" s="558"/>
      <c r="F4" s="556"/>
    </row>
    <row r="5" spans="1:6" ht="15.75">
      <c r="A5" s="147" t="s">
        <v>1031</v>
      </c>
      <c r="B5" s="147" t="s">
        <v>1032</v>
      </c>
      <c r="C5" s="147">
        <v>1</v>
      </c>
      <c r="D5" s="147">
        <v>2</v>
      </c>
      <c r="E5" s="147">
        <v>4</v>
      </c>
      <c r="F5" s="147" t="s">
        <v>1033</v>
      </c>
    </row>
    <row r="6" spans="1:7" ht="23.25" customHeight="1">
      <c r="A6" s="148" t="s">
        <v>1034</v>
      </c>
      <c r="B6" s="149">
        <v>10</v>
      </c>
      <c r="C6" s="150">
        <v>4767975779</v>
      </c>
      <c r="D6" s="150">
        <v>11355310229</v>
      </c>
      <c r="E6" s="150">
        <v>9635273530</v>
      </c>
      <c r="F6" s="150">
        <v>6488012478</v>
      </c>
      <c r="G6" s="151"/>
    </row>
    <row r="7" spans="1:7" ht="23.25" customHeight="1">
      <c r="A7" s="152" t="s">
        <v>1035</v>
      </c>
      <c r="B7" s="153">
        <v>11</v>
      </c>
      <c r="C7" s="154">
        <v>823989522</v>
      </c>
      <c r="D7" s="155">
        <v>77318155</v>
      </c>
      <c r="E7" s="156">
        <v>1128323487</v>
      </c>
      <c r="F7" s="154">
        <v>-227015810</v>
      </c>
      <c r="G7" s="151"/>
    </row>
    <row r="8" spans="1:7" ht="23.25" customHeight="1">
      <c r="A8" s="152" t="s">
        <v>1036</v>
      </c>
      <c r="B8" s="153">
        <v>12</v>
      </c>
      <c r="C8" s="157"/>
      <c r="D8" s="158"/>
      <c r="E8" s="158">
        <v>0</v>
      </c>
      <c r="F8" s="155">
        <v>0</v>
      </c>
      <c r="G8" s="151"/>
    </row>
    <row r="9" spans="1:7" ht="23.25" customHeight="1">
      <c r="A9" s="152" t="s">
        <v>1037</v>
      </c>
      <c r="B9" s="153">
        <v>13</v>
      </c>
      <c r="C9" s="156"/>
      <c r="D9" s="155"/>
      <c r="E9" s="159"/>
      <c r="F9" s="155">
        <v>0</v>
      </c>
      <c r="G9" s="151"/>
    </row>
    <row r="10" spans="1:7" ht="23.25" customHeight="1">
      <c r="A10" s="152" t="s">
        <v>1038</v>
      </c>
      <c r="B10" s="153">
        <v>14</v>
      </c>
      <c r="C10" s="156"/>
      <c r="D10" s="155"/>
      <c r="E10" s="155">
        <v>0</v>
      </c>
      <c r="F10" s="155">
        <v>0</v>
      </c>
      <c r="G10" s="151"/>
    </row>
    <row r="11" spans="1:7" ht="23.25" customHeight="1">
      <c r="A11" s="152" t="s">
        <v>1039</v>
      </c>
      <c r="B11" s="153">
        <v>15</v>
      </c>
      <c r="C11" s="156">
        <v>4064759946</v>
      </c>
      <c r="D11" s="155">
        <v>9869880031</v>
      </c>
      <c r="E11" s="156">
        <v>7026690588</v>
      </c>
      <c r="F11" s="155">
        <v>6907949389</v>
      </c>
      <c r="G11" s="151"/>
    </row>
    <row r="12" spans="1:7" ht="23.25" customHeight="1">
      <c r="A12" s="152" t="s">
        <v>1040</v>
      </c>
      <c r="B12" s="153">
        <v>16</v>
      </c>
      <c r="C12" s="156"/>
      <c r="D12" s="155"/>
      <c r="E12" s="155"/>
      <c r="F12" s="155">
        <v>0</v>
      </c>
      <c r="G12" s="151"/>
    </row>
    <row r="13" spans="1:7" ht="23.25" customHeight="1">
      <c r="A13" s="152" t="s">
        <v>1041</v>
      </c>
      <c r="B13" s="153">
        <v>17</v>
      </c>
      <c r="C13" s="156"/>
      <c r="D13" s="155"/>
      <c r="E13" s="155"/>
      <c r="F13" s="155">
        <v>0</v>
      </c>
      <c r="G13" s="151"/>
    </row>
    <row r="14" spans="1:6" ht="23.25" customHeight="1">
      <c r="A14" s="152" t="s">
        <v>1042</v>
      </c>
      <c r="B14" s="153">
        <v>18</v>
      </c>
      <c r="C14" s="156"/>
      <c r="D14" s="155">
        <v>1360066648</v>
      </c>
      <c r="E14" s="155">
        <v>1455999036</v>
      </c>
      <c r="F14" s="154">
        <v>-95932388</v>
      </c>
    </row>
    <row r="15" spans="1:7" ht="23.25" customHeight="1">
      <c r="A15" s="152" t="s">
        <v>1043</v>
      </c>
      <c r="B15" s="153">
        <v>19</v>
      </c>
      <c r="C15" s="154">
        <v>-120773689</v>
      </c>
      <c r="D15" s="156">
        <v>48045395</v>
      </c>
      <c r="E15" s="156">
        <v>24260419</v>
      </c>
      <c r="F15" s="154">
        <v>-96988713</v>
      </c>
      <c r="G15" s="151"/>
    </row>
    <row r="16" spans="1:6" ht="23.25" customHeight="1">
      <c r="A16" s="181" t="s">
        <v>1051</v>
      </c>
      <c r="B16" s="153"/>
      <c r="C16" s="156"/>
      <c r="D16" s="156">
        <v>10000000</v>
      </c>
      <c r="E16" s="156">
        <v>10000000</v>
      </c>
      <c r="F16" s="154">
        <v>0</v>
      </c>
    </row>
    <row r="17" spans="1:6" ht="23.25" customHeight="1">
      <c r="A17" s="181" t="s">
        <v>1052</v>
      </c>
      <c r="B17" s="153"/>
      <c r="C17" s="154">
        <v>-120773689</v>
      </c>
      <c r="D17" s="155">
        <v>23784976</v>
      </c>
      <c r="E17" s="155"/>
      <c r="F17" s="154">
        <v>-96988713</v>
      </c>
    </row>
    <row r="18" spans="1:6" ht="23.25" customHeight="1">
      <c r="A18" s="181" t="s">
        <v>1053</v>
      </c>
      <c r="B18" s="153"/>
      <c r="C18" s="156"/>
      <c r="D18" s="156">
        <v>14260419</v>
      </c>
      <c r="E18" s="155">
        <v>14260419</v>
      </c>
      <c r="F18" s="155">
        <v>0</v>
      </c>
    </row>
    <row r="19" spans="1:6" ht="23.25" customHeight="1">
      <c r="A19" s="160" t="s">
        <v>1044</v>
      </c>
      <c r="B19" s="161">
        <v>30</v>
      </c>
      <c r="C19" s="162">
        <v>0</v>
      </c>
      <c r="D19" s="162">
        <v>466583662</v>
      </c>
      <c r="E19" s="162">
        <v>0</v>
      </c>
      <c r="F19" s="162">
        <v>466583662</v>
      </c>
    </row>
    <row r="20" spans="1:6" ht="23.25" customHeight="1">
      <c r="A20" s="152" t="s">
        <v>1045</v>
      </c>
      <c r="B20" s="153">
        <v>31</v>
      </c>
      <c r="C20" s="156"/>
      <c r="D20" s="156"/>
      <c r="E20" s="155"/>
      <c r="F20" s="155">
        <v>0</v>
      </c>
    </row>
    <row r="21" spans="1:6" ht="23.25" customHeight="1">
      <c r="A21" s="152" t="s">
        <v>1046</v>
      </c>
      <c r="B21" s="153">
        <v>32</v>
      </c>
      <c r="C21" s="156"/>
      <c r="D21" s="156"/>
      <c r="E21" s="155"/>
      <c r="F21" s="155">
        <v>0</v>
      </c>
    </row>
    <row r="22" spans="1:7" ht="23.25" customHeight="1">
      <c r="A22" s="152" t="s">
        <v>1047</v>
      </c>
      <c r="B22" s="153">
        <v>33</v>
      </c>
      <c r="C22" s="156">
        <v>0</v>
      </c>
      <c r="D22" s="156">
        <v>466583662</v>
      </c>
      <c r="E22" s="156">
        <v>0</v>
      </c>
      <c r="F22" s="156">
        <v>466583662</v>
      </c>
      <c r="G22" s="151"/>
    </row>
    <row r="23" spans="1:7" ht="23.25" customHeight="1">
      <c r="A23" s="181" t="s">
        <v>1054</v>
      </c>
      <c r="B23" s="153"/>
      <c r="C23" s="156"/>
      <c r="D23" s="156"/>
      <c r="E23" s="155"/>
      <c r="F23" s="155">
        <v>0</v>
      </c>
      <c r="G23" s="151"/>
    </row>
    <row r="24" spans="1:7" ht="23.25" customHeight="1">
      <c r="A24" s="181" t="s">
        <v>1055</v>
      </c>
      <c r="B24" s="153"/>
      <c r="C24" s="156"/>
      <c r="D24" s="156"/>
      <c r="E24" s="155"/>
      <c r="F24" s="155">
        <v>0</v>
      </c>
      <c r="G24" s="151"/>
    </row>
    <row r="25" spans="1:7" ht="23.25" customHeight="1">
      <c r="A25" s="182" t="s">
        <v>1056</v>
      </c>
      <c r="B25" s="163"/>
      <c r="C25" s="164"/>
      <c r="D25" s="164">
        <v>466583662</v>
      </c>
      <c r="E25" s="165"/>
      <c r="F25" s="165">
        <v>466583662</v>
      </c>
      <c r="G25" s="151"/>
    </row>
    <row r="26" spans="1:7" ht="23.25" customHeight="1">
      <c r="A26" s="166" t="s">
        <v>1048</v>
      </c>
      <c r="B26" s="167">
        <v>40</v>
      </c>
      <c r="C26" s="168">
        <v>4767975779</v>
      </c>
      <c r="D26" s="168">
        <v>11821893891</v>
      </c>
      <c r="E26" s="168">
        <v>9635273530</v>
      </c>
      <c r="F26" s="168">
        <v>6954596140</v>
      </c>
      <c r="G26" s="151"/>
    </row>
    <row r="27" spans="1:6" ht="16.5">
      <c r="A27" s="115"/>
      <c r="B27" s="169"/>
      <c r="C27" s="170" t="s">
        <v>966</v>
      </c>
      <c r="D27" s="171"/>
      <c r="E27" s="172"/>
      <c r="F27" s="173"/>
    </row>
    <row r="28" spans="1:7" ht="16.5">
      <c r="A28" s="136" t="s">
        <v>1049</v>
      </c>
      <c r="B28" s="174"/>
      <c r="C28" s="174"/>
      <c r="D28" s="135" t="s">
        <v>1050</v>
      </c>
      <c r="E28" s="175"/>
      <c r="F28" s="176"/>
      <c r="G28" s="151"/>
    </row>
    <row r="29" spans="1:7" ht="21" customHeight="1">
      <c r="A29" s="177"/>
      <c r="G29" s="151"/>
    </row>
    <row r="30" ht="21" customHeight="1"/>
    <row r="31" spans="1:6" ht="21" customHeight="1">
      <c r="A31" s="178"/>
      <c r="B31" s="179"/>
      <c r="C31" s="138"/>
      <c r="D31" s="138"/>
      <c r="E31" s="180"/>
      <c r="F31" s="138"/>
    </row>
  </sheetData>
  <sheetProtection/>
  <mergeCells count="6">
    <mergeCell ref="E3:E4"/>
    <mergeCell ref="F3:F4"/>
    <mergeCell ref="A3:A4"/>
    <mergeCell ref="B3:B4"/>
    <mergeCell ref="C3:C4"/>
    <mergeCell ref="D3:D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335"/>
  <sheetViews>
    <sheetView zoomScalePageLayoutView="0" workbookViewId="0" topLeftCell="A328">
      <selection activeCell="B30" sqref="B30"/>
    </sheetView>
  </sheetViews>
  <sheetFormatPr defaultColWidth="9.140625" defaultRowHeight="15"/>
  <cols>
    <col min="2" max="2" width="51.00390625" style="0" customWidth="1"/>
    <col min="3" max="3" width="14.421875" style="0" customWidth="1"/>
    <col min="4" max="4" width="12.7109375" style="0" customWidth="1"/>
    <col min="5" max="5" width="15.28125" style="0" customWidth="1"/>
    <col min="6" max="6" width="15.7109375" style="0" customWidth="1"/>
    <col min="7" max="7" width="17.28125" style="0" customWidth="1"/>
    <col min="8" max="8" width="13.421875" style="0" customWidth="1"/>
  </cols>
  <sheetData>
    <row r="1" s="183" customFormat="1" ht="15">
      <c r="A1" s="183" t="s">
        <v>1057</v>
      </c>
    </row>
    <row r="2" s="183" customFormat="1" ht="15.75">
      <c r="A2" s="184" t="s">
        <v>843</v>
      </c>
    </row>
    <row r="3" s="183" customFormat="1" ht="15.75">
      <c r="H3" s="185" t="s">
        <v>1058</v>
      </c>
    </row>
    <row r="4" spans="1:8" s="183" customFormat="1" ht="20.25">
      <c r="A4" s="559" t="s">
        <v>1059</v>
      </c>
      <c r="B4" s="559"/>
      <c r="C4" s="559"/>
      <c r="D4" s="559"/>
      <c r="E4" s="559"/>
      <c r="F4" s="559"/>
      <c r="G4" s="559"/>
      <c r="H4" s="559"/>
    </row>
    <row r="5" spans="1:8" s="183" customFormat="1" ht="15.75">
      <c r="A5" s="560" t="s">
        <v>1060</v>
      </c>
      <c r="B5" s="560"/>
      <c r="C5" s="560"/>
      <c r="D5" s="560"/>
      <c r="E5" s="560"/>
      <c r="F5" s="560"/>
      <c r="G5" s="560"/>
      <c r="H5" s="560"/>
    </row>
    <row r="6" s="183" customFormat="1" ht="15"/>
    <row r="7" ht="15" thickBot="1"/>
    <row r="8" spans="1:8" s="183" customFormat="1" ht="15">
      <c r="A8" s="561" t="s">
        <v>1061</v>
      </c>
      <c r="B8" s="563" t="s">
        <v>1062</v>
      </c>
      <c r="C8" s="565" t="s">
        <v>1063</v>
      </c>
      <c r="D8" s="566"/>
      <c r="E8" s="565" t="s">
        <v>1064</v>
      </c>
      <c r="F8" s="566"/>
      <c r="G8" s="565" t="s">
        <v>1065</v>
      </c>
      <c r="H8" s="567"/>
    </row>
    <row r="9" spans="1:8" s="183" customFormat="1" ht="15.75" thickBot="1">
      <c r="A9" s="562"/>
      <c r="B9" s="564"/>
      <c r="C9" s="186" t="s">
        <v>1066</v>
      </c>
      <c r="D9" s="186" t="s">
        <v>1067</v>
      </c>
      <c r="E9" s="186" t="s">
        <v>1066</v>
      </c>
      <c r="F9" s="186" t="s">
        <v>1067</v>
      </c>
      <c r="G9" s="186" t="s">
        <v>1066</v>
      </c>
      <c r="H9" s="187" t="s">
        <v>1067</v>
      </c>
    </row>
    <row r="10" spans="1:8" s="183" customFormat="1" ht="15">
      <c r="A10" s="188" t="s">
        <v>1031</v>
      </c>
      <c r="B10" s="189" t="s">
        <v>1032</v>
      </c>
      <c r="C10" s="189">
        <v>1</v>
      </c>
      <c r="D10" s="189">
        <v>2</v>
      </c>
      <c r="E10" s="189">
        <v>3</v>
      </c>
      <c r="F10" s="189">
        <v>4</v>
      </c>
      <c r="G10" s="189">
        <v>5</v>
      </c>
      <c r="H10" s="190">
        <v>6</v>
      </c>
    </row>
    <row r="11" spans="1:8" s="183" customFormat="1" ht="15">
      <c r="A11" s="191">
        <v>111</v>
      </c>
      <c r="B11" s="192" t="s">
        <v>1068</v>
      </c>
      <c r="C11" s="193">
        <v>2495855097</v>
      </c>
      <c r="D11" s="193" t="s">
        <v>1069</v>
      </c>
      <c r="E11" s="193">
        <v>149511527388</v>
      </c>
      <c r="F11" s="193">
        <v>151174781773</v>
      </c>
      <c r="G11" s="193">
        <v>832600712</v>
      </c>
      <c r="H11" s="194" t="s">
        <v>1069</v>
      </c>
    </row>
    <row r="12" spans="1:8" s="183" customFormat="1" ht="15">
      <c r="A12" s="191">
        <v>1111</v>
      </c>
      <c r="B12" s="192" t="s">
        <v>1070</v>
      </c>
      <c r="C12" s="193">
        <v>2212856871</v>
      </c>
      <c r="D12" s="193" t="s">
        <v>1069</v>
      </c>
      <c r="E12" s="193">
        <v>149465326798</v>
      </c>
      <c r="F12" s="193">
        <v>150861104517</v>
      </c>
      <c r="G12" s="193">
        <v>817079152</v>
      </c>
      <c r="H12" s="194" t="s">
        <v>1069</v>
      </c>
    </row>
    <row r="13" spans="1:8" s="183" customFormat="1" ht="15">
      <c r="A13" s="191">
        <v>11111</v>
      </c>
      <c r="B13" s="192" t="s">
        <v>1071</v>
      </c>
      <c r="C13" s="193">
        <v>1369586668</v>
      </c>
      <c r="D13" s="193" t="s">
        <v>1069</v>
      </c>
      <c r="E13" s="193">
        <v>148774347156</v>
      </c>
      <c r="F13" s="193">
        <v>150108970988</v>
      </c>
      <c r="G13" s="193">
        <v>34962836</v>
      </c>
      <c r="H13" s="194" t="s">
        <v>1069</v>
      </c>
    </row>
    <row r="14" spans="1:8" s="183" customFormat="1" ht="15">
      <c r="A14" s="191">
        <v>11112</v>
      </c>
      <c r="B14" s="192" t="s">
        <v>1072</v>
      </c>
      <c r="C14" s="193">
        <v>722791223</v>
      </c>
      <c r="D14" s="193" t="s">
        <v>1069</v>
      </c>
      <c r="E14" s="193">
        <v>690979642</v>
      </c>
      <c r="F14" s="193">
        <v>722791223</v>
      </c>
      <c r="G14" s="193">
        <v>690979642</v>
      </c>
      <c r="H14" s="194" t="s">
        <v>1069</v>
      </c>
    </row>
    <row r="15" spans="1:8" s="183" customFormat="1" ht="15">
      <c r="A15" s="191">
        <v>11114</v>
      </c>
      <c r="B15" s="192" t="s">
        <v>1073</v>
      </c>
      <c r="C15" s="193">
        <v>120478980</v>
      </c>
      <c r="D15" s="193" t="s">
        <v>1069</v>
      </c>
      <c r="E15" s="193" t="s">
        <v>1069</v>
      </c>
      <c r="F15" s="193">
        <v>29342306</v>
      </c>
      <c r="G15" s="193">
        <v>91136674</v>
      </c>
      <c r="H15" s="194" t="s">
        <v>1069</v>
      </c>
    </row>
    <row r="16" spans="1:8" s="183" customFormat="1" ht="15">
      <c r="A16" s="191">
        <v>1112</v>
      </c>
      <c r="B16" s="192" t="s">
        <v>1074</v>
      </c>
      <c r="C16" s="193">
        <v>282998226</v>
      </c>
      <c r="D16" s="193" t="s">
        <v>1069</v>
      </c>
      <c r="E16" s="193">
        <v>46200590</v>
      </c>
      <c r="F16" s="193">
        <v>313677256</v>
      </c>
      <c r="G16" s="193">
        <v>15521560</v>
      </c>
      <c r="H16" s="194" t="s">
        <v>1069</v>
      </c>
    </row>
    <row r="17" spans="1:8" s="183" customFormat="1" ht="15">
      <c r="A17" s="191">
        <v>112</v>
      </c>
      <c r="B17" s="192" t="s">
        <v>1075</v>
      </c>
      <c r="C17" s="193">
        <v>1940495028</v>
      </c>
      <c r="D17" s="193" t="s">
        <v>1069</v>
      </c>
      <c r="E17" s="193">
        <v>639605804112</v>
      </c>
      <c r="F17" s="193">
        <v>640314941939</v>
      </c>
      <c r="G17" s="193">
        <v>1231357201</v>
      </c>
      <c r="H17" s="194" t="s">
        <v>1069</v>
      </c>
    </row>
    <row r="18" spans="1:8" s="183" customFormat="1" ht="15">
      <c r="A18" s="191">
        <v>1121</v>
      </c>
      <c r="B18" s="192" t="s">
        <v>1076</v>
      </c>
      <c r="C18" s="193">
        <v>1895770135</v>
      </c>
      <c r="D18" s="193" t="s">
        <v>1069</v>
      </c>
      <c r="E18" s="193">
        <v>541454390159</v>
      </c>
      <c r="F18" s="193">
        <v>542847093554</v>
      </c>
      <c r="G18" s="193">
        <v>503066740</v>
      </c>
      <c r="H18" s="194" t="s">
        <v>1069</v>
      </c>
    </row>
    <row r="19" spans="1:8" s="183" customFormat="1" ht="15">
      <c r="A19" s="191">
        <v>11211</v>
      </c>
      <c r="B19" s="192" t="s">
        <v>1077</v>
      </c>
      <c r="C19" s="193">
        <v>287894413</v>
      </c>
      <c r="D19" s="193" t="s">
        <v>1069</v>
      </c>
      <c r="E19" s="193">
        <v>194531028991</v>
      </c>
      <c r="F19" s="193">
        <v>194733463385</v>
      </c>
      <c r="G19" s="193">
        <v>85460019</v>
      </c>
      <c r="H19" s="194" t="s">
        <v>1069</v>
      </c>
    </row>
    <row r="20" spans="1:8" s="183" customFormat="1" ht="15">
      <c r="A20" s="191">
        <v>11212</v>
      </c>
      <c r="B20" s="192" t="s">
        <v>1078</v>
      </c>
      <c r="C20" s="193">
        <v>1087697368</v>
      </c>
      <c r="D20" s="193" t="s">
        <v>1069</v>
      </c>
      <c r="E20" s="193">
        <v>12964838486</v>
      </c>
      <c r="F20" s="193">
        <v>13977405025</v>
      </c>
      <c r="G20" s="193">
        <v>75130829</v>
      </c>
      <c r="H20" s="194" t="s">
        <v>1069</v>
      </c>
    </row>
    <row r="21" spans="1:8" s="183" customFormat="1" ht="15">
      <c r="A21" s="191">
        <v>11214</v>
      </c>
      <c r="B21" s="192" t="s">
        <v>1079</v>
      </c>
      <c r="C21" s="193">
        <v>165640224</v>
      </c>
      <c r="D21" s="193" t="s">
        <v>1069</v>
      </c>
      <c r="E21" s="193">
        <v>160024382621</v>
      </c>
      <c r="F21" s="193">
        <v>160152475853</v>
      </c>
      <c r="G21" s="193">
        <v>37546992</v>
      </c>
      <c r="H21" s="194" t="s">
        <v>1069</v>
      </c>
    </row>
    <row r="22" spans="1:8" s="183" customFormat="1" ht="15">
      <c r="A22" s="191">
        <v>11216</v>
      </c>
      <c r="B22" s="192" t="s">
        <v>1080</v>
      </c>
      <c r="C22" s="193">
        <v>197152</v>
      </c>
      <c r="D22" s="193" t="s">
        <v>1069</v>
      </c>
      <c r="E22" s="193" t="s">
        <v>1069</v>
      </c>
      <c r="F22" s="193">
        <v>197152</v>
      </c>
      <c r="G22" s="193" t="s">
        <v>1069</v>
      </c>
      <c r="H22" s="194" t="s">
        <v>1069</v>
      </c>
    </row>
    <row r="23" spans="1:8" s="183" customFormat="1" ht="15">
      <c r="A23" s="191">
        <v>11217</v>
      </c>
      <c r="B23" s="192" t="s">
        <v>1081</v>
      </c>
      <c r="C23" s="193">
        <v>75891629</v>
      </c>
      <c r="D23" s="193" t="s">
        <v>1069</v>
      </c>
      <c r="E23" s="193">
        <v>138470973915</v>
      </c>
      <c r="F23" s="193">
        <v>138539578792</v>
      </c>
      <c r="G23" s="193">
        <v>7286752</v>
      </c>
      <c r="H23" s="194" t="s">
        <v>1069</v>
      </c>
    </row>
    <row r="24" spans="1:8" s="183" customFormat="1" ht="15">
      <c r="A24" s="191">
        <v>11219</v>
      </c>
      <c r="B24" s="192" t="s">
        <v>1082</v>
      </c>
      <c r="C24" s="193">
        <v>34232472</v>
      </c>
      <c r="D24" s="193" t="s">
        <v>1069</v>
      </c>
      <c r="E24" s="193">
        <v>31394389708</v>
      </c>
      <c r="F24" s="193">
        <v>31300489692</v>
      </c>
      <c r="G24" s="193">
        <v>128132488</v>
      </c>
      <c r="H24" s="194" t="s">
        <v>1069</v>
      </c>
    </row>
    <row r="25" spans="1:8" s="183" customFormat="1" ht="15">
      <c r="A25" s="191" t="s">
        <v>1083</v>
      </c>
      <c r="B25" s="192" t="s">
        <v>1084</v>
      </c>
      <c r="C25" s="193">
        <v>13672415</v>
      </c>
      <c r="D25" s="193" t="s">
        <v>1069</v>
      </c>
      <c r="E25" s="193">
        <v>136900</v>
      </c>
      <c r="F25" s="193">
        <v>494000</v>
      </c>
      <c r="G25" s="193">
        <v>13315315</v>
      </c>
      <c r="H25" s="194" t="s">
        <v>1069</v>
      </c>
    </row>
    <row r="26" spans="1:8" s="183" customFormat="1" ht="15">
      <c r="A26" s="191" t="s">
        <v>1085</v>
      </c>
      <c r="B26" s="192" t="s">
        <v>1086</v>
      </c>
      <c r="C26" s="193">
        <v>60807600</v>
      </c>
      <c r="D26" s="193" t="s">
        <v>1069</v>
      </c>
      <c r="E26" s="193">
        <v>619400</v>
      </c>
      <c r="F26" s="193" t="s">
        <v>1069</v>
      </c>
      <c r="G26" s="193">
        <v>61427000</v>
      </c>
      <c r="H26" s="194" t="s">
        <v>1069</v>
      </c>
    </row>
    <row r="27" spans="1:8" s="183" customFormat="1" ht="15">
      <c r="A27" s="191" t="s">
        <v>1087</v>
      </c>
      <c r="B27" s="192" t="s">
        <v>1088</v>
      </c>
      <c r="C27" s="193">
        <v>7100526</v>
      </c>
      <c r="D27" s="193" t="s">
        <v>1069</v>
      </c>
      <c r="E27" s="193">
        <v>67600</v>
      </c>
      <c r="F27" s="193">
        <v>988000</v>
      </c>
      <c r="G27" s="193">
        <v>6180126</v>
      </c>
      <c r="H27" s="194" t="s">
        <v>1069</v>
      </c>
    </row>
    <row r="28" spans="1:8" s="183" customFormat="1" ht="15">
      <c r="A28" s="191" t="s">
        <v>1089</v>
      </c>
      <c r="B28" s="192" t="s">
        <v>1090</v>
      </c>
      <c r="C28" s="193">
        <v>69949325</v>
      </c>
      <c r="D28" s="193" t="s">
        <v>1069</v>
      </c>
      <c r="E28" s="193">
        <v>4067952538</v>
      </c>
      <c r="F28" s="193">
        <v>4132306479</v>
      </c>
      <c r="G28" s="193">
        <v>5595384</v>
      </c>
      <c r="H28" s="194" t="s">
        <v>1069</v>
      </c>
    </row>
    <row r="29" spans="1:8" s="183" customFormat="1" ht="15">
      <c r="A29" s="191" t="s">
        <v>1091</v>
      </c>
      <c r="B29" s="192" t="s">
        <v>1092</v>
      </c>
      <c r="C29" s="193">
        <v>92687011</v>
      </c>
      <c r="D29" s="193" t="s">
        <v>1069</v>
      </c>
      <c r="E29" s="193" t="s">
        <v>1069</v>
      </c>
      <c r="F29" s="193">
        <v>9695176</v>
      </c>
      <c r="G29" s="193">
        <v>82991835</v>
      </c>
      <c r="H29" s="194" t="s">
        <v>1069</v>
      </c>
    </row>
    <row r="30" spans="1:8" s="183" customFormat="1" ht="15">
      <c r="A30" s="191">
        <v>1122</v>
      </c>
      <c r="B30" s="192" t="s">
        <v>1093</v>
      </c>
      <c r="C30" s="193">
        <v>44724893</v>
      </c>
      <c r="D30" s="193" t="s">
        <v>1069</v>
      </c>
      <c r="E30" s="193">
        <v>98151413953</v>
      </c>
      <c r="F30" s="193">
        <v>97467848385</v>
      </c>
      <c r="G30" s="193">
        <v>728290461</v>
      </c>
      <c r="H30" s="194" t="s">
        <v>1069</v>
      </c>
    </row>
    <row r="31" spans="1:8" s="183" customFormat="1" ht="15">
      <c r="A31" s="191">
        <v>11221</v>
      </c>
      <c r="B31" s="192" t="s">
        <v>1094</v>
      </c>
      <c r="C31" s="193">
        <v>4634920</v>
      </c>
      <c r="D31" s="193" t="s">
        <v>1069</v>
      </c>
      <c r="E31" s="193">
        <v>27815350118</v>
      </c>
      <c r="F31" s="193">
        <v>27815270227</v>
      </c>
      <c r="G31" s="193">
        <v>4714811</v>
      </c>
      <c r="H31" s="194" t="s">
        <v>1069</v>
      </c>
    </row>
    <row r="32" spans="1:8" s="183" customFormat="1" ht="15">
      <c r="A32" s="191">
        <v>11222</v>
      </c>
      <c r="B32" s="192" t="s">
        <v>1095</v>
      </c>
      <c r="C32" s="193">
        <v>4413802</v>
      </c>
      <c r="D32" s="193" t="s">
        <v>1069</v>
      </c>
      <c r="E32" s="193">
        <v>220236</v>
      </c>
      <c r="F32" s="193" t="s">
        <v>1069</v>
      </c>
      <c r="G32" s="193">
        <v>4634038</v>
      </c>
      <c r="H32" s="194" t="s">
        <v>1069</v>
      </c>
    </row>
    <row r="33" spans="1:8" s="183" customFormat="1" ht="15">
      <c r="A33" s="191">
        <v>11223</v>
      </c>
      <c r="B33" s="192" t="s">
        <v>1096</v>
      </c>
      <c r="C33" s="193">
        <v>14829821</v>
      </c>
      <c r="D33" s="193" t="s">
        <v>1069</v>
      </c>
      <c r="E33" s="193">
        <v>67641848056</v>
      </c>
      <c r="F33" s="193">
        <v>66981009118</v>
      </c>
      <c r="G33" s="193">
        <v>675668759</v>
      </c>
      <c r="H33" s="194" t="s">
        <v>1069</v>
      </c>
    </row>
    <row r="34" spans="1:8" s="183" customFormat="1" ht="15">
      <c r="A34" s="191">
        <v>11224</v>
      </c>
      <c r="B34" s="192" t="s">
        <v>1097</v>
      </c>
      <c r="C34" s="193">
        <v>20846350</v>
      </c>
      <c r="D34" s="193" t="s">
        <v>1069</v>
      </c>
      <c r="E34" s="193">
        <v>1073143</v>
      </c>
      <c r="F34" s="193" t="s">
        <v>1069</v>
      </c>
      <c r="G34" s="193">
        <v>21919493</v>
      </c>
      <c r="H34" s="194" t="s">
        <v>1069</v>
      </c>
    </row>
    <row r="35" spans="1:8" s="183" customFormat="1" ht="15">
      <c r="A35" s="191">
        <v>11225</v>
      </c>
      <c r="B35" s="192" t="s">
        <v>1098</v>
      </c>
      <c r="C35" s="193" t="s">
        <v>1069</v>
      </c>
      <c r="D35" s="193" t="s">
        <v>1069</v>
      </c>
      <c r="E35" s="193">
        <v>2692922400</v>
      </c>
      <c r="F35" s="193">
        <v>2671569040</v>
      </c>
      <c r="G35" s="193">
        <v>21353360</v>
      </c>
      <c r="H35" s="194" t="s">
        <v>1069</v>
      </c>
    </row>
    <row r="36" spans="1:8" s="183" customFormat="1" ht="15">
      <c r="A36" s="191">
        <v>128</v>
      </c>
      <c r="B36" s="192" t="s">
        <v>1099</v>
      </c>
      <c r="C36" s="193">
        <v>69300000000</v>
      </c>
      <c r="D36" s="193" t="s">
        <v>1069</v>
      </c>
      <c r="E36" s="193">
        <v>201540000000</v>
      </c>
      <c r="F36" s="193">
        <v>190250666667</v>
      </c>
      <c r="G36" s="193">
        <v>80589333333</v>
      </c>
      <c r="H36" s="194" t="s">
        <v>1069</v>
      </c>
    </row>
    <row r="37" spans="1:8" s="183" customFormat="1" ht="15">
      <c r="A37" s="191">
        <v>1281</v>
      </c>
      <c r="B37" s="192" t="s">
        <v>1100</v>
      </c>
      <c r="C37" s="193">
        <v>69300000000</v>
      </c>
      <c r="D37" s="193" t="s">
        <v>1069</v>
      </c>
      <c r="E37" s="193">
        <v>189540000000</v>
      </c>
      <c r="F37" s="193">
        <v>188200000000</v>
      </c>
      <c r="G37" s="193">
        <v>70640000000</v>
      </c>
      <c r="H37" s="194" t="s">
        <v>1069</v>
      </c>
    </row>
    <row r="38" spans="1:8" s="183" customFormat="1" ht="15">
      <c r="A38" s="191">
        <v>12811</v>
      </c>
      <c r="B38" s="192" t="s">
        <v>1101</v>
      </c>
      <c r="C38" s="193">
        <v>69300000000</v>
      </c>
      <c r="D38" s="193" t="s">
        <v>1069</v>
      </c>
      <c r="E38" s="193">
        <v>189540000000</v>
      </c>
      <c r="F38" s="193">
        <v>188200000000</v>
      </c>
      <c r="G38" s="193">
        <v>70640000000</v>
      </c>
      <c r="H38" s="194" t="s">
        <v>1069</v>
      </c>
    </row>
    <row r="39" spans="1:8" s="183" customFormat="1" ht="15">
      <c r="A39" s="191">
        <v>1283</v>
      </c>
      <c r="B39" s="192" t="s">
        <v>1102</v>
      </c>
      <c r="C39" s="193" t="s">
        <v>1069</v>
      </c>
      <c r="D39" s="193" t="s">
        <v>1069</v>
      </c>
      <c r="E39" s="193">
        <v>12000000000</v>
      </c>
      <c r="F39" s="193">
        <v>2050666667</v>
      </c>
      <c r="G39" s="193">
        <v>9949333333</v>
      </c>
      <c r="H39" s="194" t="s">
        <v>1069</v>
      </c>
    </row>
    <row r="40" spans="1:8" s="183" customFormat="1" ht="15">
      <c r="A40" s="191">
        <v>12831</v>
      </c>
      <c r="B40" s="192" t="s">
        <v>1103</v>
      </c>
      <c r="C40" s="193" t="s">
        <v>1069</v>
      </c>
      <c r="D40" s="193" t="s">
        <v>1069</v>
      </c>
      <c r="E40" s="193">
        <v>12000000000</v>
      </c>
      <c r="F40" s="193">
        <v>2050666667</v>
      </c>
      <c r="G40" s="193">
        <v>9949333333</v>
      </c>
      <c r="H40" s="194" t="s">
        <v>1069</v>
      </c>
    </row>
    <row r="41" spans="1:8" s="183" customFormat="1" ht="15">
      <c r="A41" s="191">
        <v>131</v>
      </c>
      <c r="B41" s="192" t="s">
        <v>1104</v>
      </c>
      <c r="C41" s="193">
        <v>34200463302</v>
      </c>
      <c r="D41" s="193">
        <v>13656694072</v>
      </c>
      <c r="E41" s="193">
        <v>208476901355</v>
      </c>
      <c r="F41" s="193">
        <v>213238017083</v>
      </c>
      <c r="G41" s="193">
        <v>40099573201</v>
      </c>
      <c r="H41" s="194">
        <v>24316919699</v>
      </c>
    </row>
    <row r="42" spans="1:8" s="183" customFormat="1" ht="15">
      <c r="A42" s="191">
        <v>1311</v>
      </c>
      <c r="B42" s="192" t="s">
        <v>1105</v>
      </c>
      <c r="C42" s="193">
        <v>34200463302</v>
      </c>
      <c r="D42" s="193">
        <v>13656694072</v>
      </c>
      <c r="E42" s="193">
        <v>208476901355</v>
      </c>
      <c r="F42" s="193">
        <v>213238017083</v>
      </c>
      <c r="G42" s="193">
        <v>40099573201</v>
      </c>
      <c r="H42" s="194">
        <v>24316919699</v>
      </c>
    </row>
    <row r="43" spans="1:8" s="183" customFormat="1" ht="15">
      <c r="A43" s="191">
        <v>13111</v>
      </c>
      <c r="B43" s="192" t="s">
        <v>1106</v>
      </c>
      <c r="C43" s="193">
        <v>34200463302</v>
      </c>
      <c r="D43" s="193">
        <v>13656694072</v>
      </c>
      <c r="E43" s="193">
        <v>208476901355</v>
      </c>
      <c r="F43" s="193">
        <v>213238017083</v>
      </c>
      <c r="G43" s="193">
        <v>40099573201</v>
      </c>
      <c r="H43" s="194">
        <v>24316919699</v>
      </c>
    </row>
    <row r="44" spans="1:8" s="183" customFormat="1" ht="15">
      <c r="A44" s="191">
        <v>131111</v>
      </c>
      <c r="B44" s="192" t="s">
        <v>1107</v>
      </c>
      <c r="C44" s="193">
        <v>34200463302</v>
      </c>
      <c r="D44" s="193">
        <v>13656694072</v>
      </c>
      <c r="E44" s="193">
        <v>208476901355</v>
      </c>
      <c r="F44" s="193">
        <v>213238017083</v>
      </c>
      <c r="G44" s="193">
        <v>40099573201</v>
      </c>
      <c r="H44" s="194">
        <v>24316919699</v>
      </c>
    </row>
    <row r="45" spans="1:8" s="183" customFormat="1" ht="15">
      <c r="A45" s="191">
        <v>133</v>
      </c>
      <c r="B45" s="192" t="s">
        <v>1108</v>
      </c>
      <c r="C45" s="193" t="s">
        <v>1069</v>
      </c>
      <c r="D45" s="193" t="s">
        <v>1069</v>
      </c>
      <c r="E45" s="193">
        <v>3376671924</v>
      </c>
      <c r="F45" s="193">
        <v>2730965303</v>
      </c>
      <c r="G45" s="193">
        <v>645706621</v>
      </c>
      <c r="H45" s="194" t="s">
        <v>1069</v>
      </c>
    </row>
    <row r="46" spans="1:8" s="183" customFormat="1" ht="15">
      <c r="A46" s="191">
        <v>1331</v>
      </c>
      <c r="B46" s="192" t="s">
        <v>1109</v>
      </c>
      <c r="C46" s="193" t="s">
        <v>1069</v>
      </c>
      <c r="D46" s="193" t="s">
        <v>1069</v>
      </c>
      <c r="E46" s="193">
        <v>3376671924</v>
      </c>
      <c r="F46" s="193">
        <v>2730965303</v>
      </c>
      <c r="G46" s="193">
        <v>645706621</v>
      </c>
      <c r="H46" s="194" t="s">
        <v>1069</v>
      </c>
    </row>
    <row r="47" spans="1:8" s="183" customFormat="1" ht="15">
      <c r="A47" s="191">
        <v>13311</v>
      </c>
      <c r="B47" s="192" t="s">
        <v>1109</v>
      </c>
      <c r="C47" s="193" t="s">
        <v>1069</v>
      </c>
      <c r="D47" s="193" t="s">
        <v>1069</v>
      </c>
      <c r="E47" s="193">
        <v>3376671924</v>
      </c>
      <c r="F47" s="193">
        <v>2730965303</v>
      </c>
      <c r="G47" s="193">
        <v>645706621</v>
      </c>
      <c r="H47" s="194" t="s">
        <v>1069</v>
      </c>
    </row>
    <row r="48" spans="1:8" s="183" customFormat="1" ht="15">
      <c r="A48" s="191">
        <v>133111</v>
      </c>
      <c r="B48" s="192" t="s">
        <v>1110</v>
      </c>
      <c r="C48" s="193" t="s">
        <v>1069</v>
      </c>
      <c r="D48" s="193" t="s">
        <v>1069</v>
      </c>
      <c r="E48" s="193">
        <v>3376671924</v>
      </c>
      <c r="F48" s="193">
        <v>2730965303</v>
      </c>
      <c r="G48" s="193">
        <v>645706621</v>
      </c>
      <c r="H48" s="194" t="s">
        <v>1069</v>
      </c>
    </row>
    <row r="49" spans="1:8" s="183" customFormat="1" ht="15">
      <c r="A49" s="191">
        <v>136</v>
      </c>
      <c r="B49" s="192" t="s">
        <v>1111</v>
      </c>
      <c r="C49" s="193" t="s">
        <v>1069</v>
      </c>
      <c r="D49" s="193" t="s">
        <v>1069</v>
      </c>
      <c r="E49" s="193">
        <v>28050640672</v>
      </c>
      <c r="F49" s="193">
        <v>28050640672</v>
      </c>
      <c r="G49" s="193" t="s">
        <v>1069</v>
      </c>
      <c r="H49" s="194" t="s">
        <v>1069</v>
      </c>
    </row>
    <row r="50" spans="1:8" s="183" customFormat="1" ht="15">
      <c r="A50" s="191">
        <v>1368</v>
      </c>
      <c r="B50" s="192" t="s">
        <v>1112</v>
      </c>
      <c r="C50" s="193" t="s">
        <v>1069</v>
      </c>
      <c r="D50" s="193" t="s">
        <v>1069</v>
      </c>
      <c r="E50" s="193">
        <v>28050640672</v>
      </c>
      <c r="F50" s="193">
        <v>28050640672</v>
      </c>
      <c r="G50" s="193" t="s">
        <v>1069</v>
      </c>
      <c r="H50" s="194" t="s">
        <v>1069</v>
      </c>
    </row>
    <row r="51" spans="1:8" s="183" customFormat="1" ht="15">
      <c r="A51" s="191">
        <v>13681</v>
      </c>
      <c r="B51" s="192" t="s">
        <v>1113</v>
      </c>
      <c r="C51" s="193" t="s">
        <v>1069</v>
      </c>
      <c r="D51" s="193" t="s">
        <v>1069</v>
      </c>
      <c r="E51" s="193">
        <v>28050640672</v>
      </c>
      <c r="F51" s="193">
        <v>28050640672</v>
      </c>
      <c r="G51" s="193" t="s">
        <v>1069</v>
      </c>
      <c r="H51" s="194" t="s">
        <v>1069</v>
      </c>
    </row>
    <row r="52" spans="1:8" s="183" customFormat="1" ht="15">
      <c r="A52" s="191">
        <v>138</v>
      </c>
      <c r="B52" s="192" t="s">
        <v>1114</v>
      </c>
      <c r="C52" s="193">
        <v>6057582833</v>
      </c>
      <c r="D52" s="193">
        <v>1608629665</v>
      </c>
      <c r="E52" s="193">
        <v>66563591127</v>
      </c>
      <c r="F52" s="193">
        <v>60526780716</v>
      </c>
      <c r="G52" s="193">
        <v>12149765557</v>
      </c>
      <c r="H52" s="194">
        <v>1664001978</v>
      </c>
    </row>
    <row r="53" spans="1:8" s="183" customFormat="1" ht="15">
      <c r="A53" s="191">
        <v>1381</v>
      </c>
      <c r="B53" s="192" t="s">
        <v>1115</v>
      </c>
      <c r="C53" s="193" t="s">
        <v>1069</v>
      </c>
      <c r="D53" s="193" t="s">
        <v>1069</v>
      </c>
      <c r="E53" s="193">
        <v>3198146662</v>
      </c>
      <c r="F53" s="193" t="s">
        <v>1069</v>
      </c>
      <c r="G53" s="193">
        <v>3198146662</v>
      </c>
      <c r="H53" s="194" t="s">
        <v>1069</v>
      </c>
    </row>
    <row r="54" spans="1:8" s="183" customFormat="1" ht="15">
      <c r="A54" s="191">
        <v>13811</v>
      </c>
      <c r="B54" s="192" t="s">
        <v>1116</v>
      </c>
      <c r="C54" s="193" t="s">
        <v>1069</v>
      </c>
      <c r="D54" s="193" t="s">
        <v>1069</v>
      </c>
      <c r="E54" s="193">
        <v>3198146662</v>
      </c>
      <c r="F54" s="193" t="s">
        <v>1069</v>
      </c>
      <c r="G54" s="193">
        <v>3198146662</v>
      </c>
      <c r="H54" s="194" t="s">
        <v>1069</v>
      </c>
    </row>
    <row r="55" spans="1:8" s="183" customFormat="1" ht="15">
      <c r="A55" s="191">
        <v>1388</v>
      </c>
      <c r="B55" s="192" t="s">
        <v>1114</v>
      </c>
      <c r="C55" s="193">
        <v>6057582833</v>
      </c>
      <c r="D55" s="193">
        <v>1608629665</v>
      </c>
      <c r="E55" s="193">
        <v>63365444465</v>
      </c>
      <c r="F55" s="193">
        <v>60526780716</v>
      </c>
      <c r="G55" s="193">
        <v>8951618895</v>
      </c>
      <c r="H55" s="194">
        <v>1664001978</v>
      </c>
    </row>
    <row r="56" spans="1:8" s="183" customFormat="1" ht="15">
      <c r="A56" s="191">
        <v>13881</v>
      </c>
      <c r="B56" s="192" t="s">
        <v>1117</v>
      </c>
      <c r="C56" s="193">
        <v>6009420173</v>
      </c>
      <c r="D56" s="193">
        <v>1608629665</v>
      </c>
      <c r="E56" s="193">
        <v>63365444465</v>
      </c>
      <c r="F56" s="193">
        <v>60478618056</v>
      </c>
      <c r="G56" s="193">
        <v>8951618895</v>
      </c>
      <c r="H56" s="194">
        <v>1664001978</v>
      </c>
    </row>
    <row r="57" spans="1:8" s="183" customFormat="1" ht="15">
      <c r="A57" s="191">
        <v>138811</v>
      </c>
      <c r="B57" s="192" t="s">
        <v>1118</v>
      </c>
      <c r="C57" s="193">
        <v>1654984215</v>
      </c>
      <c r="D57" s="193" t="s">
        <v>1069</v>
      </c>
      <c r="E57" s="193">
        <v>11735618536</v>
      </c>
      <c r="F57" s="193">
        <v>12057359185</v>
      </c>
      <c r="G57" s="193">
        <v>1333243566</v>
      </c>
      <c r="H57" s="194" t="s">
        <v>1069</v>
      </c>
    </row>
    <row r="58" spans="1:8" s="183" customFormat="1" ht="15">
      <c r="A58" s="191">
        <v>1388111</v>
      </c>
      <c r="B58" s="192" t="s">
        <v>1119</v>
      </c>
      <c r="C58" s="193">
        <v>979606717</v>
      </c>
      <c r="D58" s="193" t="s">
        <v>1069</v>
      </c>
      <c r="E58" s="193">
        <v>7667284817</v>
      </c>
      <c r="F58" s="193">
        <v>7954302580</v>
      </c>
      <c r="G58" s="193">
        <v>692588954</v>
      </c>
      <c r="H58" s="194" t="s">
        <v>1069</v>
      </c>
    </row>
    <row r="59" spans="1:8" s="183" customFormat="1" ht="15">
      <c r="A59" s="191">
        <v>1388118</v>
      </c>
      <c r="B59" s="192" t="s">
        <v>1120</v>
      </c>
      <c r="C59" s="193">
        <v>675377498</v>
      </c>
      <c r="D59" s="193" t="s">
        <v>1069</v>
      </c>
      <c r="E59" s="193">
        <v>4068333719</v>
      </c>
      <c r="F59" s="193">
        <v>4103056605</v>
      </c>
      <c r="G59" s="193">
        <v>640654612</v>
      </c>
      <c r="H59" s="194" t="s">
        <v>1069</v>
      </c>
    </row>
    <row r="60" spans="1:8" s="183" customFormat="1" ht="15">
      <c r="A60" s="191">
        <v>138812</v>
      </c>
      <c r="B60" s="192" t="s">
        <v>1121</v>
      </c>
      <c r="C60" s="193" t="s">
        <v>1069</v>
      </c>
      <c r="D60" s="193" t="s">
        <v>1069</v>
      </c>
      <c r="E60" s="193">
        <v>50143837379</v>
      </c>
      <c r="F60" s="193">
        <v>43125603608</v>
      </c>
      <c r="G60" s="193">
        <v>7018233771</v>
      </c>
      <c r="H60" s="194" t="s">
        <v>1069</v>
      </c>
    </row>
    <row r="61" spans="1:8" s="183" customFormat="1" ht="15">
      <c r="A61" s="191">
        <v>1388128</v>
      </c>
      <c r="B61" s="192" t="s">
        <v>1122</v>
      </c>
      <c r="C61" s="193" t="s">
        <v>1069</v>
      </c>
      <c r="D61" s="193" t="s">
        <v>1069</v>
      </c>
      <c r="E61" s="193">
        <v>50143837379</v>
      </c>
      <c r="F61" s="193">
        <v>43125603608</v>
      </c>
      <c r="G61" s="193">
        <v>7018233771</v>
      </c>
      <c r="H61" s="194" t="s">
        <v>1069</v>
      </c>
    </row>
    <row r="62" spans="1:8" s="183" customFormat="1" ht="15">
      <c r="A62" s="191">
        <v>138813</v>
      </c>
      <c r="B62" s="192" t="s">
        <v>1123</v>
      </c>
      <c r="C62" s="193">
        <v>4354435958</v>
      </c>
      <c r="D62" s="193" t="s">
        <v>1069</v>
      </c>
      <c r="E62" s="193">
        <v>1462203574</v>
      </c>
      <c r="F62" s="193">
        <v>5216497974</v>
      </c>
      <c r="G62" s="193">
        <v>600141558</v>
      </c>
      <c r="H62" s="194" t="s">
        <v>1069</v>
      </c>
    </row>
    <row r="63" spans="1:8" s="183" customFormat="1" ht="15">
      <c r="A63" s="191">
        <v>1388138</v>
      </c>
      <c r="B63" s="192" t="s">
        <v>1124</v>
      </c>
      <c r="C63" s="193">
        <v>4354435958</v>
      </c>
      <c r="D63" s="193" t="s">
        <v>1069</v>
      </c>
      <c r="E63" s="193">
        <v>1462203574</v>
      </c>
      <c r="F63" s="193">
        <v>5216497974</v>
      </c>
      <c r="G63" s="193">
        <v>600141558</v>
      </c>
      <c r="H63" s="194" t="s">
        <v>1069</v>
      </c>
    </row>
    <row r="64" spans="1:8" s="183" customFormat="1" ht="15">
      <c r="A64" s="191">
        <v>138814</v>
      </c>
      <c r="B64" s="192" t="s">
        <v>1125</v>
      </c>
      <c r="C64" s="193" t="s">
        <v>1069</v>
      </c>
      <c r="D64" s="193">
        <v>1608629665</v>
      </c>
      <c r="E64" s="193">
        <v>23784976</v>
      </c>
      <c r="F64" s="193">
        <v>79157289</v>
      </c>
      <c r="G64" s="193" t="s">
        <v>1069</v>
      </c>
      <c r="H64" s="194">
        <v>1664001978</v>
      </c>
    </row>
    <row r="65" spans="1:8" s="183" customFormat="1" ht="15">
      <c r="A65" s="191">
        <v>13882</v>
      </c>
      <c r="B65" s="192" t="s">
        <v>1126</v>
      </c>
      <c r="C65" s="193">
        <v>48162660</v>
      </c>
      <c r="D65" s="193" t="s">
        <v>1069</v>
      </c>
      <c r="E65" s="193" t="s">
        <v>1069</v>
      </c>
      <c r="F65" s="193">
        <v>48162660</v>
      </c>
      <c r="G65" s="193" t="s">
        <v>1069</v>
      </c>
      <c r="H65" s="194" t="s">
        <v>1069</v>
      </c>
    </row>
    <row r="66" spans="1:8" s="183" customFormat="1" ht="15">
      <c r="A66" s="191">
        <v>138823</v>
      </c>
      <c r="B66" s="192" t="s">
        <v>1127</v>
      </c>
      <c r="C66" s="193">
        <v>48162660</v>
      </c>
      <c r="D66" s="193" t="s">
        <v>1069</v>
      </c>
      <c r="E66" s="193" t="s">
        <v>1069</v>
      </c>
      <c r="F66" s="193">
        <v>48162660</v>
      </c>
      <c r="G66" s="193" t="s">
        <v>1069</v>
      </c>
      <c r="H66" s="194" t="s">
        <v>1069</v>
      </c>
    </row>
    <row r="67" spans="1:8" s="183" customFormat="1" ht="15">
      <c r="A67" s="191">
        <v>1388238</v>
      </c>
      <c r="B67" s="192" t="s">
        <v>1128</v>
      </c>
      <c r="C67" s="193">
        <v>48162660</v>
      </c>
      <c r="D67" s="193" t="s">
        <v>1069</v>
      </c>
      <c r="E67" s="193" t="s">
        <v>1069</v>
      </c>
      <c r="F67" s="193">
        <v>48162660</v>
      </c>
      <c r="G67" s="193" t="s">
        <v>1069</v>
      </c>
      <c r="H67" s="194" t="s">
        <v>1069</v>
      </c>
    </row>
    <row r="68" spans="1:8" s="183" customFormat="1" ht="15">
      <c r="A68" s="191">
        <v>141</v>
      </c>
      <c r="B68" s="192" t="s">
        <v>1129</v>
      </c>
      <c r="C68" s="193">
        <v>1290235001</v>
      </c>
      <c r="D68" s="193" t="s">
        <v>1069</v>
      </c>
      <c r="E68" s="193">
        <v>20324571382</v>
      </c>
      <c r="F68" s="193">
        <v>19663001041</v>
      </c>
      <c r="G68" s="193">
        <v>1951805342</v>
      </c>
      <c r="H68" s="194" t="s">
        <v>1069</v>
      </c>
    </row>
    <row r="69" spans="1:8" s="183" customFormat="1" ht="15">
      <c r="A69" s="191">
        <v>1411</v>
      </c>
      <c r="B69" s="192" t="s">
        <v>1130</v>
      </c>
      <c r="C69" s="193">
        <v>1290235001</v>
      </c>
      <c r="D69" s="193" t="s">
        <v>1069</v>
      </c>
      <c r="E69" s="193">
        <v>20324571382</v>
      </c>
      <c r="F69" s="193">
        <v>19663001041</v>
      </c>
      <c r="G69" s="193">
        <v>1951805342</v>
      </c>
      <c r="H69" s="194" t="s">
        <v>1069</v>
      </c>
    </row>
    <row r="70" spans="1:8" s="183" customFormat="1" ht="15">
      <c r="A70" s="191">
        <v>14111</v>
      </c>
      <c r="B70" s="192" t="s">
        <v>1131</v>
      </c>
      <c r="C70" s="193" t="s">
        <v>1069</v>
      </c>
      <c r="D70" s="193" t="s">
        <v>1069</v>
      </c>
      <c r="E70" s="193">
        <v>1828674400</v>
      </c>
      <c r="F70" s="193">
        <v>1828674400</v>
      </c>
      <c r="G70" s="193" t="s">
        <v>1069</v>
      </c>
      <c r="H70" s="194" t="s">
        <v>1069</v>
      </c>
    </row>
    <row r="71" spans="1:8" s="183" customFormat="1" ht="15">
      <c r="A71" s="191">
        <v>14112</v>
      </c>
      <c r="B71" s="192" t="s">
        <v>1132</v>
      </c>
      <c r="C71" s="193" t="s">
        <v>1069</v>
      </c>
      <c r="D71" s="193" t="s">
        <v>1069</v>
      </c>
      <c r="E71" s="193">
        <v>5889690000</v>
      </c>
      <c r="F71" s="193">
        <v>5889690000</v>
      </c>
      <c r="G71" s="193" t="s">
        <v>1069</v>
      </c>
      <c r="H71" s="194" t="s">
        <v>1069</v>
      </c>
    </row>
    <row r="72" spans="1:8" s="183" customFormat="1" ht="15">
      <c r="A72" s="191">
        <v>14113</v>
      </c>
      <c r="B72" s="192" t="s">
        <v>1133</v>
      </c>
      <c r="C72" s="193">
        <v>10728500</v>
      </c>
      <c r="D72" s="193" t="s">
        <v>1069</v>
      </c>
      <c r="E72" s="193">
        <v>2860563437</v>
      </c>
      <c r="F72" s="193">
        <v>2808738686</v>
      </c>
      <c r="G72" s="193">
        <v>62553251</v>
      </c>
      <c r="H72" s="194" t="s">
        <v>1069</v>
      </c>
    </row>
    <row r="73" spans="1:8" s="183" customFormat="1" ht="15">
      <c r="A73" s="191">
        <v>14114</v>
      </c>
      <c r="B73" s="192" t="s">
        <v>1134</v>
      </c>
      <c r="C73" s="193">
        <v>294650574</v>
      </c>
      <c r="D73" s="193" t="s">
        <v>1069</v>
      </c>
      <c r="E73" s="193">
        <v>1159884136</v>
      </c>
      <c r="F73" s="193">
        <v>893788200</v>
      </c>
      <c r="G73" s="193">
        <v>560746510</v>
      </c>
      <c r="H73" s="194" t="s">
        <v>1069</v>
      </c>
    </row>
    <row r="74" spans="1:8" s="183" customFormat="1" ht="15">
      <c r="A74" s="191">
        <v>14115</v>
      </c>
      <c r="B74" s="192" t="s">
        <v>1135</v>
      </c>
      <c r="C74" s="193" t="s">
        <v>1069</v>
      </c>
      <c r="D74" s="193" t="s">
        <v>1069</v>
      </c>
      <c r="E74" s="193">
        <v>86399940</v>
      </c>
      <c r="F74" s="193">
        <v>86399940</v>
      </c>
      <c r="G74" s="193" t="s">
        <v>1069</v>
      </c>
      <c r="H74" s="194" t="s">
        <v>1069</v>
      </c>
    </row>
    <row r="75" spans="1:8" s="183" customFormat="1" ht="15">
      <c r="A75" s="191">
        <v>14116</v>
      </c>
      <c r="B75" s="192" t="s">
        <v>1136</v>
      </c>
      <c r="C75" s="193">
        <v>7850000</v>
      </c>
      <c r="D75" s="193" t="s">
        <v>1069</v>
      </c>
      <c r="E75" s="193">
        <v>508640800</v>
      </c>
      <c r="F75" s="193">
        <v>513430800</v>
      </c>
      <c r="G75" s="193">
        <v>3060000</v>
      </c>
      <c r="H75" s="194" t="s">
        <v>1069</v>
      </c>
    </row>
    <row r="76" spans="1:8" s="183" customFormat="1" ht="15">
      <c r="A76" s="191">
        <v>14117</v>
      </c>
      <c r="B76" s="192" t="s">
        <v>1137</v>
      </c>
      <c r="C76" s="193" t="s">
        <v>1069</v>
      </c>
      <c r="D76" s="193" t="s">
        <v>1069</v>
      </c>
      <c r="E76" s="193">
        <v>1373000000</v>
      </c>
      <c r="F76" s="193">
        <v>1103000000</v>
      </c>
      <c r="G76" s="193">
        <v>270000000</v>
      </c>
      <c r="H76" s="194" t="s">
        <v>1069</v>
      </c>
    </row>
    <row r="77" spans="1:8" s="183" customFormat="1" ht="15">
      <c r="A77" s="191">
        <v>14118</v>
      </c>
      <c r="B77" s="192" t="s">
        <v>1138</v>
      </c>
      <c r="C77" s="193" t="s">
        <v>1069</v>
      </c>
      <c r="D77" s="193" t="s">
        <v>1069</v>
      </c>
      <c r="E77" s="193">
        <v>1518553758</v>
      </c>
      <c r="F77" s="193">
        <v>1502238798</v>
      </c>
      <c r="G77" s="193">
        <v>16314960</v>
      </c>
      <c r="H77" s="194" t="s">
        <v>1069</v>
      </c>
    </row>
    <row r="78" spans="1:8" s="183" customFormat="1" ht="15">
      <c r="A78" s="191">
        <v>14119</v>
      </c>
      <c r="B78" s="192" t="s">
        <v>1139</v>
      </c>
      <c r="C78" s="193">
        <v>977005927</v>
      </c>
      <c r="D78" s="193" t="s">
        <v>1069</v>
      </c>
      <c r="E78" s="193">
        <v>5099164911</v>
      </c>
      <c r="F78" s="193">
        <v>5037040217</v>
      </c>
      <c r="G78" s="193">
        <v>1039130621</v>
      </c>
      <c r="H78" s="194" t="s">
        <v>1069</v>
      </c>
    </row>
    <row r="79" spans="1:8" s="183" customFormat="1" ht="15">
      <c r="A79" s="191">
        <v>152</v>
      </c>
      <c r="B79" s="192" t="s">
        <v>1140</v>
      </c>
      <c r="C79" s="193">
        <v>8402450274</v>
      </c>
      <c r="D79" s="193" t="s">
        <v>1069</v>
      </c>
      <c r="E79" s="193">
        <v>35658282707</v>
      </c>
      <c r="F79" s="193">
        <v>35798920257</v>
      </c>
      <c r="G79" s="193">
        <v>8261812724</v>
      </c>
      <c r="H79" s="194" t="s">
        <v>1069</v>
      </c>
    </row>
    <row r="80" spans="1:8" s="183" customFormat="1" ht="15">
      <c r="A80" s="191">
        <v>1521</v>
      </c>
      <c r="B80" s="192" t="s">
        <v>1141</v>
      </c>
      <c r="C80" s="193">
        <v>8402450274</v>
      </c>
      <c r="D80" s="193" t="s">
        <v>1069</v>
      </c>
      <c r="E80" s="193">
        <v>35658282707</v>
      </c>
      <c r="F80" s="193">
        <v>35798920257</v>
      </c>
      <c r="G80" s="193">
        <v>8261812724</v>
      </c>
      <c r="H80" s="194" t="s">
        <v>1069</v>
      </c>
    </row>
    <row r="81" spans="1:8" s="183" customFormat="1" ht="15">
      <c r="A81" s="191">
        <v>153</v>
      </c>
      <c r="B81" s="192" t="s">
        <v>1142</v>
      </c>
      <c r="C81" s="193">
        <v>4503602934</v>
      </c>
      <c r="D81" s="193" t="s">
        <v>1069</v>
      </c>
      <c r="E81" s="193">
        <v>20761531911</v>
      </c>
      <c r="F81" s="193">
        <v>22737979466</v>
      </c>
      <c r="G81" s="193">
        <v>2527155379</v>
      </c>
      <c r="H81" s="194" t="s">
        <v>1069</v>
      </c>
    </row>
    <row r="82" spans="1:8" s="183" customFormat="1" ht="15">
      <c r="A82" s="191">
        <v>1531</v>
      </c>
      <c r="B82" s="192" t="s">
        <v>1142</v>
      </c>
      <c r="C82" s="193">
        <v>4503602934</v>
      </c>
      <c r="D82" s="193" t="s">
        <v>1069</v>
      </c>
      <c r="E82" s="193">
        <v>20761531911</v>
      </c>
      <c r="F82" s="193">
        <v>22737979466</v>
      </c>
      <c r="G82" s="193">
        <v>2527155379</v>
      </c>
      <c r="H82" s="194" t="s">
        <v>1069</v>
      </c>
    </row>
    <row r="83" spans="1:8" s="183" customFormat="1" ht="15">
      <c r="A83" s="191">
        <v>154</v>
      </c>
      <c r="B83" s="192" t="s">
        <v>1143</v>
      </c>
      <c r="C83" s="193" t="s">
        <v>1069</v>
      </c>
      <c r="D83" s="193" t="s">
        <v>1069</v>
      </c>
      <c r="E83" s="193">
        <v>129996436254</v>
      </c>
      <c r="F83" s="193">
        <v>129996436254</v>
      </c>
      <c r="G83" s="193" t="s">
        <v>1069</v>
      </c>
      <c r="H83" s="194" t="s">
        <v>1069</v>
      </c>
    </row>
    <row r="84" spans="1:8" s="183" customFormat="1" ht="15">
      <c r="A84" s="191">
        <v>1541</v>
      </c>
      <c r="B84" s="192" t="s">
        <v>1144</v>
      </c>
      <c r="C84" s="193" t="s">
        <v>1069</v>
      </c>
      <c r="D84" s="193" t="s">
        <v>1069</v>
      </c>
      <c r="E84" s="193">
        <v>129996436254</v>
      </c>
      <c r="F84" s="193">
        <v>129996436254</v>
      </c>
      <c r="G84" s="193" t="s">
        <v>1069</v>
      </c>
      <c r="H84" s="194" t="s">
        <v>1069</v>
      </c>
    </row>
    <row r="85" spans="1:8" s="183" customFormat="1" ht="15">
      <c r="A85" s="191">
        <v>155</v>
      </c>
      <c r="B85" s="192" t="s">
        <v>1145</v>
      </c>
      <c r="C85" s="193">
        <v>41158377581</v>
      </c>
      <c r="D85" s="193" t="s">
        <v>1069</v>
      </c>
      <c r="E85" s="193">
        <v>134000751792</v>
      </c>
      <c r="F85" s="193">
        <v>133697612140</v>
      </c>
      <c r="G85" s="193">
        <v>41461517233</v>
      </c>
      <c r="H85" s="194" t="s">
        <v>1069</v>
      </c>
    </row>
    <row r="86" spans="1:8" s="183" customFormat="1" ht="15">
      <c r="A86" s="191">
        <v>1551</v>
      </c>
      <c r="B86" s="192" t="s">
        <v>1146</v>
      </c>
      <c r="C86" s="193">
        <v>40236813153</v>
      </c>
      <c r="D86" s="193" t="s">
        <v>1069</v>
      </c>
      <c r="E86" s="193">
        <v>128110776123</v>
      </c>
      <c r="F86" s="193">
        <v>127598152242</v>
      </c>
      <c r="G86" s="193">
        <v>40749437034</v>
      </c>
      <c r="H86" s="194" t="s">
        <v>1069</v>
      </c>
    </row>
    <row r="87" spans="1:8" s="183" customFormat="1" ht="15">
      <c r="A87" s="191">
        <v>1552</v>
      </c>
      <c r="B87" s="192" t="s">
        <v>1147</v>
      </c>
      <c r="C87" s="193" t="s">
        <v>1069</v>
      </c>
      <c r="D87" s="193" t="s">
        <v>1069</v>
      </c>
      <c r="E87" s="193">
        <v>1958407687</v>
      </c>
      <c r="F87" s="193">
        <v>1958407687</v>
      </c>
      <c r="G87" s="193" t="s">
        <v>1069</v>
      </c>
      <c r="H87" s="194" t="s">
        <v>1069</v>
      </c>
    </row>
    <row r="88" spans="1:8" s="183" customFormat="1" ht="15">
      <c r="A88" s="191">
        <v>1553</v>
      </c>
      <c r="B88" s="192" t="s">
        <v>1148</v>
      </c>
      <c r="C88" s="193">
        <v>792662778</v>
      </c>
      <c r="D88" s="193" t="s">
        <v>1069</v>
      </c>
      <c r="E88" s="193">
        <v>3931567982</v>
      </c>
      <c r="F88" s="193">
        <v>4012150561</v>
      </c>
      <c r="G88" s="193">
        <v>712080199</v>
      </c>
      <c r="H88" s="194" t="s">
        <v>1069</v>
      </c>
    </row>
    <row r="89" spans="1:8" s="183" customFormat="1" ht="15">
      <c r="A89" s="191">
        <v>1554</v>
      </c>
      <c r="B89" s="192" t="s">
        <v>1149</v>
      </c>
      <c r="C89" s="193">
        <v>128901650</v>
      </c>
      <c r="D89" s="193" t="s">
        <v>1069</v>
      </c>
      <c r="E89" s="193" t="s">
        <v>1069</v>
      </c>
      <c r="F89" s="193">
        <v>128901650</v>
      </c>
      <c r="G89" s="193" t="s">
        <v>1069</v>
      </c>
      <c r="H89" s="194" t="s">
        <v>1069</v>
      </c>
    </row>
    <row r="90" spans="1:8" s="183" customFormat="1" ht="15">
      <c r="A90" s="191">
        <v>161</v>
      </c>
      <c r="B90" s="192" t="s">
        <v>1150</v>
      </c>
      <c r="C90" s="193">
        <v>7816025140</v>
      </c>
      <c r="D90" s="193" t="s">
        <v>1069</v>
      </c>
      <c r="E90" s="193">
        <v>5440398150</v>
      </c>
      <c r="F90" s="193">
        <v>7816025140</v>
      </c>
      <c r="G90" s="193">
        <v>5440398150</v>
      </c>
      <c r="H90" s="194" t="s">
        <v>1069</v>
      </c>
    </row>
    <row r="91" spans="1:8" s="183" customFormat="1" ht="15">
      <c r="A91" s="191">
        <v>1612</v>
      </c>
      <c r="B91" s="192" t="s">
        <v>1151</v>
      </c>
      <c r="C91" s="193">
        <v>7816025140</v>
      </c>
      <c r="D91" s="193" t="s">
        <v>1069</v>
      </c>
      <c r="E91" s="193">
        <v>5440398150</v>
      </c>
      <c r="F91" s="193">
        <v>7816025140</v>
      </c>
      <c r="G91" s="193">
        <v>5440398150</v>
      </c>
      <c r="H91" s="194" t="s">
        <v>1069</v>
      </c>
    </row>
    <row r="92" spans="1:8" s="183" customFormat="1" ht="15">
      <c r="A92" s="191">
        <v>211</v>
      </c>
      <c r="B92" s="192" t="s">
        <v>1152</v>
      </c>
      <c r="C92" s="193">
        <v>305178792417</v>
      </c>
      <c r="D92" s="193" t="s">
        <v>1069</v>
      </c>
      <c r="E92" s="193">
        <v>4085525550</v>
      </c>
      <c r="F92" s="193">
        <v>28190244429</v>
      </c>
      <c r="G92" s="193">
        <v>281074073538</v>
      </c>
      <c r="H92" s="194" t="s">
        <v>1069</v>
      </c>
    </row>
    <row r="93" spans="1:8" s="183" customFormat="1" ht="15">
      <c r="A93" s="191">
        <v>2111</v>
      </c>
      <c r="B93" s="192" t="s">
        <v>1153</v>
      </c>
      <c r="C93" s="193">
        <v>96103945335</v>
      </c>
      <c r="D93" s="193" t="s">
        <v>1069</v>
      </c>
      <c r="E93" s="193">
        <v>3574670550</v>
      </c>
      <c r="F93" s="193">
        <v>16714787809</v>
      </c>
      <c r="G93" s="193">
        <v>82963828076</v>
      </c>
      <c r="H93" s="194" t="s">
        <v>1069</v>
      </c>
    </row>
    <row r="94" spans="1:8" s="183" customFormat="1" ht="15">
      <c r="A94" s="191">
        <v>2112</v>
      </c>
      <c r="B94" s="192" t="s">
        <v>1154</v>
      </c>
      <c r="C94" s="193">
        <v>24975783380</v>
      </c>
      <c r="D94" s="193" t="s">
        <v>1069</v>
      </c>
      <c r="E94" s="193">
        <v>510855000</v>
      </c>
      <c r="F94" s="193">
        <v>172380000</v>
      </c>
      <c r="G94" s="193">
        <v>25314258380</v>
      </c>
      <c r="H94" s="194" t="s">
        <v>1069</v>
      </c>
    </row>
    <row r="95" spans="1:8" s="183" customFormat="1" ht="15">
      <c r="A95" s="191">
        <v>2113</v>
      </c>
      <c r="B95" s="192" t="s">
        <v>1155</v>
      </c>
      <c r="C95" s="193">
        <v>12759961311</v>
      </c>
      <c r="D95" s="193" t="s">
        <v>1069</v>
      </c>
      <c r="E95" s="193" t="s">
        <v>1069</v>
      </c>
      <c r="F95" s="193">
        <v>631156000</v>
      </c>
      <c r="G95" s="193">
        <v>12128805311</v>
      </c>
      <c r="H95" s="194" t="s">
        <v>1069</v>
      </c>
    </row>
    <row r="96" spans="1:8" s="183" customFormat="1" ht="15">
      <c r="A96" s="191">
        <v>2114</v>
      </c>
      <c r="B96" s="192" t="s">
        <v>1156</v>
      </c>
      <c r="C96" s="193">
        <v>131188092</v>
      </c>
      <c r="D96" s="193" t="s">
        <v>1069</v>
      </c>
      <c r="E96" s="193" t="s">
        <v>1069</v>
      </c>
      <c r="F96" s="193" t="s">
        <v>1069</v>
      </c>
      <c r="G96" s="193">
        <v>131188092</v>
      </c>
      <c r="H96" s="194" t="s">
        <v>1069</v>
      </c>
    </row>
    <row r="97" spans="1:8" s="183" customFormat="1" ht="15">
      <c r="A97" s="191">
        <v>2115</v>
      </c>
      <c r="B97" s="192" t="s">
        <v>1157</v>
      </c>
      <c r="C97" s="193">
        <v>164056147913</v>
      </c>
      <c r="D97" s="193" t="s">
        <v>1069</v>
      </c>
      <c r="E97" s="193" t="s">
        <v>1069</v>
      </c>
      <c r="F97" s="193">
        <v>10671920620</v>
      </c>
      <c r="G97" s="193">
        <v>153384227293</v>
      </c>
      <c r="H97" s="194" t="s">
        <v>1069</v>
      </c>
    </row>
    <row r="98" spans="1:8" s="183" customFormat="1" ht="15">
      <c r="A98" s="191">
        <v>2118</v>
      </c>
      <c r="B98" s="192" t="s">
        <v>1158</v>
      </c>
      <c r="C98" s="193">
        <v>7151766386</v>
      </c>
      <c r="D98" s="193" t="s">
        <v>1069</v>
      </c>
      <c r="E98" s="193" t="s">
        <v>1069</v>
      </c>
      <c r="F98" s="193" t="s">
        <v>1069</v>
      </c>
      <c r="G98" s="193">
        <v>7151766386</v>
      </c>
      <c r="H98" s="194" t="s">
        <v>1069</v>
      </c>
    </row>
    <row r="99" spans="1:8" s="183" customFormat="1" ht="15">
      <c r="A99" s="191">
        <v>213</v>
      </c>
      <c r="B99" s="192" t="s">
        <v>1159</v>
      </c>
      <c r="C99" s="193">
        <v>80000000</v>
      </c>
      <c r="D99" s="193" t="s">
        <v>1069</v>
      </c>
      <c r="E99" s="193" t="s">
        <v>1069</v>
      </c>
      <c r="F99" s="193" t="s">
        <v>1069</v>
      </c>
      <c r="G99" s="193">
        <v>80000000</v>
      </c>
      <c r="H99" s="194" t="s">
        <v>1069</v>
      </c>
    </row>
    <row r="100" spans="1:8" s="183" customFormat="1" ht="15">
      <c r="A100" s="191">
        <v>2135</v>
      </c>
      <c r="B100" s="192" t="s">
        <v>1160</v>
      </c>
      <c r="C100" s="193">
        <v>80000000</v>
      </c>
      <c r="D100" s="193" t="s">
        <v>1069</v>
      </c>
      <c r="E100" s="193" t="s">
        <v>1069</v>
      </c>
      <c r="F100" s="193" t="s">
        <v>1069</v>
      </c>
      <c r="G100" s="193">
        <v>80000000</v>
      </c>
      <c r="H100" s="194" t="s">
        <v>1069</v>
      </c>
    </row>
    <row r="101" spans="1:8" s="183" customFormat="1" ht="15">
      <c r="A101" s="191">
        <v>214</v>
      </c>
      <c r="B101" s="192" t="s">
        <v>1161</v>
      </c>
      <c r="C101" s="193" t="s">
        <v>1069</v>
      </c>
      <c r="D101" s="193">
        <v>171165080510</v>
      </c>
      <c r="E101" s="193">
        <v>20690339921</v>
      </c>
      <c r="F101" s="193">
        <v>17900059675</v>
      </c>
      <c r="G101" s="193" t="s">
        <v>1069</v>
      </c>
      <c r="H101" s="194">
        <v>168374800264</v>
      </c>
    </row>
    <row r="102" spans="1:8" s="183" customFormat="1" ht="15">
      <c r="A102" s="191">
        <v>2141</v>
      </c>
      <c r="B102" s="192" t="s">
        <v>1162</v>
      </c>
      <c r="C102" s="193" t="s">
        <v>1069</v>
      </c>
      <c r="D102" s="193">
        <v>171085080510</v>
      </c>
      <c r="E102" s="193">
        <v>20690339921</v>
      </c>
      <c r="F102" s="193">
        <v>17900059675</v>
      </c>
      <c r="G102" s="193" t="s">
        <v>1069</v>
      </c>
      <c r="H102" s="194">
        <v>168294800264</v>
      </c>
    </row>
    <row r="103" spans="1:8" s="183" customFormat="1" ht="15">
      <c r="A103" s="191">
        <v>21411</v>
      </c>
      <c r="B103" s="192" t="s">
        <v>1163</v>
      </c>
      <c r="C103" s="193" t="s">
        <v>1069</v>
      </c>
      <c r="D103" s="193">
        <v>48100178375</v>
      </c>
      <c r="E103" s="193">
        <v>10867683587</v>
      </c>
      <c r="F103" s="193">
        <v>5625519750</v>
      </c>
      <c r="G103" s="193" t="s">
        <v>1069</v>
      </c>
      <c r="H103" s="194">
        <v>42858014538</v>
      </c>
    </row>
    <row r="104" spans="1:8" s="183" customFormat="1" ht="15">
      <c r="A104" s="191">
        <v>21412</v>
      </c>
      <c r="B104" s="192" t="s">
        <v>1164</v>
      </c>
      <c r="C104" s="193" t="s">
        <v>1069</v>
      </c>
      <c r="D104" s="193">
        <v>17583781916</v>
      </c>
      <c r="E104" s="193">
        <v>172380000</v>
      </c>
      <c r="F104" s="193">
        <v>1802863410</v>
      </c>
      <c r="G104" s="193" t="s">
        <v>1069</v>
      </c>
      <c r="H104" s="194">
        <v>19214265326</v>
      </c>
    </row>
    <row r="105" spans="1:8" s="183" customFormat="1" ht="15">
      <c r="A105" s="191">
        <v>21413</v>
      </c>
      <c r="B105" s="192" t="s">
        <v>1165</v>
      </c>
      <c r="C105" s="193" t="s">
        <v>1069</v>
      </c>
      <c r="D105" s="193">
        <v>10045430192</v>
      </c>
      <c r="E105" s="193">
        <v>631156000</v>
      </c>
      <c r="F105" s="193">
        <v>646093095</v>
      </c>
      <c r="G105" s="193" t="s">
        <v>1069</v>
      </c>
      <c r="H105" s="194">
        <v>10060367287</v>
      </c>
    </row>
    <row r="106" spans="1:8" s="183" customFormat="1" ht="15">
      <c r="A106" s="191">
        <v>21414</v>
      </c>
      <c r="B106" s="192" t="s">
        <v>1166</v>
      </c>
      <c r="C106" s="193" t="s">
        <v>1069</v>
      </c>
      <c r="D106" s="193">
        <v>107536466</v>
      </c>
      <c r="E106" s="193" t="s">
        <v>1069</v>
      </c>
      <c r="F106" s="193">
        <v>5118055</v>
      </c>
      <c r="G106" s="193" t="s">
        <v>1069</v>
      </c>
      <c r="H106" s="194">
        <v>112654521</v>
      </c>
    </row>
    <row r="107" spans="1:8" s="183" customFormat="1" ht="15">
      <c r="A107" s="191">
        <v>21415</v>
      </c>
      <c r="B107" s="192" t="s">
        <v>1167</v>
      </c>
      <c r="C107" s="193" t="s">
        <v>1069</v>
      </c>
      <c r="D107" s="193">
        <v>90925314561</v>
      </c>
      <c r="E107" s="193">
        <v>9019120334</v>
      </c>
      <c r="F107" s="193">
        <v>9223102384</v>
      </c>
      <c r="G107" s="193" t="s">
        <v>1069</v>
      </c>
      <c r="H107" s="194">
        <v>91129296611</v>
      </c>
    </row>
    <row r="108" spans="1:8" s="183" customFormat="1" ht="15">
      <c r="A108" s="191">
        <v>21418</v>
      </c>
      <c r="B108" s="192" t="s">
        <v>1168</v>
      </c>
      <c r="C108" s="193" t="s">
        <v>1069</v>
      </c>
      <c r="D108" s="193">
        <v>4322839000</v>
      </c>
      <c r="E108" s="193" t="s">
        <v>1069</v>
      </c>
      <c r="F108" s="193">
        <v>597362981</v>
      </c>
      <c r="G108" s="193" t="s">
        <v>1069</v>
      </c>
      <c r="H108" s="194">
        <v>4920201981</v>
      </c>
    </row>
    <row r="109" spans="1:8" s="183" customFormat="1" ht="15">
      <c r="A109" s="191">
        <v>2143</v>
      </c>
      <c r="B109" s="192" t="s">
        <v>1169</v>
      </c>
      <c r="C109" s="193" t="s">
        <v>1069</v>
      </c>
      <c r="D109" s="193">
        <v>80000000</v>
      </c>
      <c r="E109" s="193" t="s">
        <v>1069</v>
      </c>
      <c r="F109" s="193" t="s">
        <v>1069</v>
      </c>
      <c r="G109" s="193" t="s">
        <v>1069</v>
      </c>
      <c r="H109" s="194">
        <v>80000000</v>
      </c>
    </row>
    <row r="110" spans="1:8" s="183" customFormat="1" ht="15">
      <c r="A110" s="191">
        <v>21435</v>
      </c>
      <c r="B110" s="192" t="s">
        <v>1170</v>
      </c>
      <c r="C110" s="193" t="s">
        <v>1069</v>
      </c>
      <c r="D110" s="193">
        <v>80000000</v>
      </c>
      <c r="E110" s="193" t="s">
        <v>1069</v>
      </c>
      <c r="F110" s="193" t="s">
        <v>1069</v>
      </c>
      <c r="G110" s="193" t="s">
        <v>1069</v>
      </c>
      <c r="H110" s="194">
        <v>80000000</v>
      </c>
    </row>
    <row r="111" spans="1:8" s="183" customFormat="1" ht="15">
      <c r="A111" s="191">
        <v>221</v>
      </c>
      <c r="B111" s="192" t="s">
        <v>1171</v>
      </c>
      <c r="C111" s="193">
        <v>728533720060</v>
      </c>
      <c r="D111" s="193" t="s">
        <v>1069</v>
      </c>
      <c r="E111" s="193">
        <v>60000000000</v>
      </c>
      <c r="F111" s="193">
        <v>6134700000</v>
      </c>
      <c r="G111" s="193">
        <v>782399020060</v>
      </c>
      <c r="H111" s="194" t="s">
        <v>1069</v>
      </c>
    </row>
    <row r="112" spans="1:8" s="183" customFormat="1" ht="15">
      <c r="A112" s="191">
        <v>2211</v>
      </c>
      <c r="B112" s="192" t="s">
        <v>1172</v>
      </c>
      <c r="C112" s="193">
        <v>6134700000</v>
      </c>
      <c r="D112" s="193" t="s">
        <v>1069</v>
      </c>
      <c r="E112" s="193" t="s">
        <v>1069</v>
      </c>
      <c r="F112" s="193">
        <v>6134700000</v>
      </c>
      <c r="G112" s="193" t="s">
        <v>1069</v>
      </c>
      <c r="H112" s="194" t="s">
        <v>1069</v>
      </c>
    </row>
    <row r="113" spans="1:8" s="183" customFormat="1" ht="15">
      <c r="A113" s="191">
        <v>2212</v>
      </c>
      <c r="B113" s="192" t="s">
        <v>1173</v>
      </c>
      <c r="C113" s="193">
        <v>722399020060</v>
      </c>
      <c r="D113" s="193" t="s">
        <v>1069</v>
      </c>
      <c r="E113" s="193">
        <v>60000000000</v>
      </c>
      <c r="F113" s="193" t="s">
        <v>1069</v>
      </c>
      <c r="G113" s="193">
        <v>782399020060</v>
      </c>
      <c r="H113" s="194" t="s">
        <v>1069</v>
      </c>
    </row>
    <row r="114" spans="1:8" s="183" customFormat="1" ht="15">
      <c r="A114" s="191">
        <v>228</v>
      </c>
      <c r="B114" s="192" t="s">
        <v>1174</v>
      </c>
      <c r="C114" s="193">
        <v>89205030000</v>
      </c>
      <c r="D114" s="193" t="s">
        <v>1069</v>
      </c>
      <c r="E114" s="193" t="s">
        <v>1069</v>
      </c>
      <c r="F114" s="193">
        <v>43085000000</v>
      </c>
      <c r="G114" s="193">
        <v>46120030000</v>
      </c>
      <c r="H114" s="194" t="s">
        <v>1069</v>
      </c>
    </row>
    <row r="115" spans="1:8" s="183" customFormat="1" ht="15">
      <c r="A115" s="191">
        <v>2288</v>
      </c>
      <c r="B115" s="192" t="s">
        <v>1174</v>
      </c>
      <c r="C115" s="193">
        <v>89205030000</v>
      </c>
      <c r="D115" s="193" t="s">
        <v>1069</v>
      </c>
      <c r="E115" s="193" t="s">
        <v>1069</v>
      </c>
      <c r="F115" s="193">
        <v>43085000000</v>
      </c>
      <c r="G115" s="193">
        <v>46120030000</v>
      </c>
      <c r="H115" s="194" t="s">
        <v>1069</v>
      </c>
    </row>
    <row r="116" spans="1:8" s="183" customFormat="1" ht="15">
      <c r="A116" s="191">
        <v>22882</v>
      </c>
      <c r="B116" s="192" t="s">
        <v>1175</v>
      </c>
      <c r="C116" s="193">
        <v>89205030000</v>
      </c>
      <c r="D116" s="193" t="s">
        <v>1069</v>
      </c>
      <c r="E116" s="193" t="s">
        <v>1069</v>
      </c>
      <c r="F116" s="193">
        <v>43085000000</v>
      </c>
      <c r="G116" s="193">
        <v>46120030000</v>
      </c>
      <c r="H116" s="194" t="s">
        <v>1069</v>
      </c>
    </row>
    <row r="117" spans="1:8" s="183" customFormat="1" ht="15">
      <c r="A117" s="191">
        <v>228822</v>
      </c>
      <c r="B117" s="192" t="s">
        <v>1176</v>
      </c>
      <c r="C117" s="193">
        <v>28085000000</v>
      </c>
      <c r="D117" s="193" t="s">
        <v>1069</v>
      </c>
      <c r="E117" s="193" t="s">
        <v>1069</v>
      </c>
      <c r="F117" s="193">
        <v>28085000000</v>
      </c>
      <c r="G117" s="193" t="s">
        <v>1069</v>
      </c>
      <c r="H117" s="194" t="s">
        <v>1069</v>
      </c>
    </row>
    <row r="118" spans="1:8" s="183" customFormat="1" ht="15">
      <c r="A118" s="191">
        <v>228823</v>
      </c>
      <c r="B118" s="192" t="s">
        <v>1177</v>
      </c>
      <c r="C118" s="193">
        <v>12000000000</v>
      </c>
      <c r="D118" s="193" t="s">
        <v>1069</v>
      </c>
      <c r="E118" s="193" t="s">
        <v>1069</v>
      </c>
      <c r="F118" s="193">
        <v>12000000000</v>
      </c>
      <c r="G118" s="193" t="s">
        <v>1069</v>
      </c>
      <c r="H118" s="194" t="s">
        <v>1069</v>
      </c>
    </row>
    <row r="119" spans="1:8" s="183" customFormat="1" ht="15">
      <c r="A119" s="191">
        <v>228824</v>
      </c>
      <c r="B119" s="192" t="s">
        <v>1178</v>
      </c>
      <c r="C119" s="193">
        <v>20196730000</v>
      </c>
      <c r="D119" s="193" t="s">
        <v>1069</v>
      </c>
      <c r="E119" s="193" t="s">
        <v>1069</v>
      </c>
      <c r="F119" s="193" t="s">
        <v>1069</v>
      </c>
      <c r="G119" s="193">
        <v>20196730000</v>
      </c>
      <c r="H119" s="194" t="s">
        <v>1069</v>
      </c>
    </row>
    <row r="120" spans="1:8" s="183" customFormat="1" ht="15">
      <c r="A120" s="191">
        <v>228825</v>
      </c>
      <c r="B120" s="192" t="s">
        <v>1179</v>
      </c>
      <c r="C120" s="193">
        <v>25923300000</v>
      </c>
      <c r="D120" s="193" t="s">
        <v>1069</v>
      </c>
      <c r="E120" s="193" t="s">
        <v>1069</v>
      </c>
      <c r="F120" s="193" t="s">
        <v>1069</v>
      </c>
      <c r="G120" s="193">
        <v>25923300000</v>
      </c>
      <c r="H120" s="194" t="s">
        <v>1069</v>
      </c>
    </row>
    <row r="121" spans="1:8" s="183" customFormat="1" ht="15">
      <c r="A121" s="191">
        <v>228828</v>
      </c>
      <c r="B121" s="192" t="s">
        <v>1180</v>
      </c>
      <c r="C121" s="193">
        <v>3000000000</v>
      </c>
      <c r="D121" s="193" t="s">
        <v>1069</v>
      </c>
      <c r="E121" s="193" t="s">
        <v>1069</v>
      </c>
      <c r="F121" s="193">
        <v>3000000000</v>
      </c>
      <c r="G121" s="193" t="s">
        <v>1069</v>
      </c>
      <c r="H121" s="194" t="s">
        <v>1069</v>
      </c>
    </row>
    <row r="122" spans="1:8" s="183" customFormat="1" ht="15">
      <c r="A122" s="191">
        <v>229</v>
      </c>
      <c r="B122" s="192" t="s">
        <v>1181</v>
      </c>
      <c r="C122" s="193" t="s">
        <v>1069</v>
      </c>
      <c r="D122" s="193">
        <v>20648810299</v>
      </c>
      <c r="E122" s="193">
        <v>1436986741</v>
      </c>
      <c r="F122" s="193">
        <v>354335366</v>
      </c>
      <c r="G122" s="193" t="s">
        <v>1069</v>
      </c>
      <c r="H122" s="194">
        <v>19566158924</v>
      </c>
    </row>
    <row r="123" spans="1:8" s="183" customFormat="1" ht="15">
      <c r="A123" s="191">
        <v>2292</v>
      </c>
      <c r="B123" s="192" t="s">
        <v>1182</v>
      </c>
      <c r="C123" s="193" t="s">
        <v>1069</v>
      </c>
      <c r="D123" s="193">
        <v>16566698906</v>
      </c>
      <c r="E123" s="193">
        <v>240569206</v>
      </c>
      <c r="F123" s="193" t="s">
        <v>1069</v>
      </c>
      <c r="G123" s="193" t="s">
        <v>1069</v>
      </c>
      <c r="H123" s="194">
        <v>16326129700</v>
      </c>
    </row>
    <row r="124" spans="1:8" s="183" customFormat="1" ht="15">
      <c r="A124" s="191">
        <v>2293</v>
      </c>
      <c r="B124" s="192" t="s">
        <v>1183</v>
      </c>
      <c r="C124" s="193" t="s">
        <v>1069</v>
      </c>
      <c r="D124" s="193">
        <v>2044133055</v>
      </c>
      <c r="E124" s="193">
        <v>1011880155</v>
      </c>
      <c r="F124" s="193">
        <v>354335366</v>
      </c>
      <c r="G124" s="193" t="s">
        <v>1069</v>
      </c>
      <c r="H124" s="194">
        <v>1386588266</v>
      </c>
    </row>
    <row r="125" spans="1:8" s="183" customFormat="1" ht="15">
      <c r="A125" s="191">
        <v>22931</v>
      </c>
      <c r="B125" s="192" t="s">
        <v>1184</v>
      </c>
      <c r="C125" s="193" t="s">
        <v>1069</v>
      </c>
      <c r="D125" s="193">
        <v>2044133055</v>
      </c>
      <c r="E125" s="193">
        <v>1011880155</v>
      </c>
      <c r="F125" s="193">
        <v>354335366</v>
      </c>
      <c r="G125" s="193" t="s">
        <v>1069</v>
      </c>
      <c r="H125" s="194">
        <v>1386588266</v>
      </c>
    </row>
    <row r="126" spans="1:8" s="183" customFormat="1" ht="15">
      <c r="A126" s="191">
        <v>2294</v>
      </c>
      <c r="B126" s="192" t="s">
        <v>1185</v>
      </c>
      <c r="C126" s="193" t="s">
        <v>1069</v>
      </c>
      <c r="D126" s="193">
        <v>2037978338</v>
      </c>
      <c r="E126" s="193">
        <v>184537380</v>
      </c>
      <c r="F126" s="193" t="s">
        <v>1069</v>
      </c>
      <c r="G126" s="193" t="s">
        <v>1069</v>
      </c>
      <c r="H126" s="194">
        <v>1853440958</v>
      </c>
    </row>
    <row r="127" spans="1:8" s="183" customFormat="1" ht="15">
      <c r="A127" s="191">
        <v>22941</v>
      </c>
      <c r="B127" s="192" t="s">
        <v>1186</v>
      </c>
      <c r="C127" s="193" t="s">
        <v>1069</v>
      </c>
      <c r="D127" s="193">
        <v>2037978338</v>
      </c>
      <c r="E127" s="193">
        <v>184537380</v>
      </c>
      <c r="F127" s="193" t="s">
        <v>1069</v>
      </c>
      <c r="G127" s="193" t="s">
        <v>1069</v>
      </c>
      <c r="H127" s="194">
        <v>1853440958</v>
      </c>
    </row>
    <row r="128" spans="1:8" s="183" customFormat="1" ht="15">
      <c r="A128" s="191">
        <v>241</v>
      </c>
      <c r="B128" s="192" t="s">
        <v>1187</v>
      </c>
      <c r="C128" s="193">
        <v>287556811788</v>
      </c>
      <c r="D128" s="193" t="s">
        <v>1069</v>
      </c>
      <c r="E128" s="193">
        <v>51827968883</v>
      </c>
      <c r="F128" s="193">
        <v>6148023835</v>
      </c>
      <c r="G128" s="193">
        <v>333236756836</v>
      </c>
      <c r="H128" s="194" t="s">
        <v>1069</v>
      </c>
    </row>
    <row r="129" spans="1:8" s="183" customFormat="1" ht="15">
      <c r="A129" s="191">
        <v>2412</v>
      </c>
      <c r="B129" s="192" t="s">
        <v>1188</v>
      </c>
      <c r="C129" s="193">
        <v>287556811788</v>
      </c>
      <c r="D129" s="193" t="s">
        <v>1069</v>
      </c>
      <c r="E129" s="193">
        <v>51827968883</v>
      </c>
      <c r="F129" s="193">
        <v>6148023835</v>
      </c>
      <c r="G129" s="193">
        <v>333236756836</v>
      </c>
      <c r="H129" s="194" t="s">
        <v>1069</v>
      </c>
    </row>
    <row r="130" spans="1:8" s="183" customFormat="1" ht="15">
      <c r="A130" s="191">
        <v>242</v>
      </c>
      <c r="B130" s="192" t="s">
        <v>1189</v>
      </c>
      <c r="C130" s="193">
        <v>4391683569</v>
      </c>
      <c r="D130" s="193" t="s">
        <v>1069</v>
      </c>
      <c r="E130" s="193">
        <v>5325241049</v>
      </c>
      <c r="F130" s="193">
        <v>6404824620</v>
      </c>
      <c r="G130" s="193">
        <v>3312099998</v>
      </c>
      <c r="H130" s="194" t="s">
        <v>1069</v>
      </c>
    </row>
    <row r="131" spans="1:8" s="183" customFormat="1" ht="15">
      <c r="A131" s="191">
        <v>2421</v>
      </c>
      <c r="B131" s="192" t="s">
        <v>1190</v>
      </c>
      <c r="C131" s="193">
        <v>106102652</v>
      </c>
      <c r="D131" s="193" t="s">
        <v>1069</v>
      </c>
      <c r="E131" s="193" t="s">
        <v>1069</v>
      </c>
      <c r="F131" s="193">
        <v>106102652</v>
      </c>
      <c r="G131" s="193" t="s">
        <v>1069</v>
      </c>
      <c r="H131" s="194" t="s">
        <v>1069</v>
      </c>
    </row>
    <row r="132" spans="1:8" s="183" customFormat="1" ht="15">
      <c r="A132" s="191">
        <v>24218</v>
      </c>
      <c r="B132" s="192" t="s">
        <v>1190</v>
      </c>
      <c r="C132" s="193">
        <v>106102652</v>
      </c>
      <c r="D132" s="193" t="s">
        <v>1069</v>
      </c>
      <c r="E132" s="193" t="s">
        <v>1069</v>
      </c>
      <c r="F132" s="193">
        <v>106102652</v>
      </c>
      <c r="G132" s="193" t="s">
        <v>1069</v>
      </c>
      <c r="H132" s="194" t="s">
        <v>1069</v>
      </c>
    </row>
    <row r="133" spans="1:8" s="183" customFormat="1" ht="15">
      <c r="A133" s="191">
        <v>2422</v>
      </c>
      <c r="B133" s="192" t="s">
        <v>1191</v>
      </c>
      <c r="C133" s="193">
        <v>4285580917</v>
      </c>
      <c r="D133" s="193" t="s">
        <v>1069</v>
      </c>
      <c r="E133" s="193">
        <v>5325241049</v>
      </c>
      <c r="F133" s="193">
        <v>6298721968</v>
      </c>
      <c r="G133" s="193">
        <v>3312099998</v>
      </c>
      <c r="H133" s="194" t="s">
        <v>1069</v>
      </c>
    </row>
    <row r="134" spans="1:8" s="183" customFormat="1" ht="15">
      <c r="A134" s="191">
        <v>24222</v>
      </c>
      <c r="B134" s="192" t="s">
        <v>1192</v>
      </c>
      <c r="C134" s="193" t="s">
        <v>1069</v>
      </c>
      <c r="D134" s="193" t="s">
        <v>1069</v>
      </c>
      <c r="E134" s="193">
        <v>4649043720</v>
      </c>
      <c r="F134" s="193">
        <v>2164423779</v>
      </c>
      <c r="G134" s="193">
        <v>2484619941</v>
      </c>
      <c r="H134" s="194" t="s">
        <v>1069</v>
      </c>
    </row>
    <row r="135" spans="1:8" s="183" customFormat="1" ht="15">
      <c r="A135" s="191">
        <v>24225</v>
      </c>
      <c r="B135" s="192" t="s">
        <v>1193</v>
      </c>
      <c r="C135" s="193" t="s">
        <v>1069</v>
      </c>
      <c r="D135" s="193" t="s">
        <v>1069</v>
      </c>
      <c r="E135" s="193">
        <v>323287274</v>
      </c>
      <c r="F135" s="193">
        <v>161643638</v>
      </c>
      <c r="G135" s="193">
        <v>161643636</v>
      </c>
      <c r="H135" s="194" t="s">
        <v>1069</v>
      </c>
    </row>
    <row r="136" spans="1:8" s="183" customFormat="1" ht="15">
      <c r="A136" s="191">
        <v>24228</v>
      </c>
      <c r="B136" s="192" t="s">
        <v>1191</v>
      </c>
      <c r="C136" s="193">
        <v>4285580917</v>
      </c>
      <c r="D136" s="193" t="s">
        <v>1069</v>
      </c>
      <c r="E136" s="193">
        <v>352910055</v>
      </c>
      <c r="F136" s="193">
        <v>3972654551</v>
      </c>
      <c r="G136" s="193">
        <v>665836421</v>
      </c>
      <c r="H136" s="194" t="s">
        <v>1069</v>
      </c>
    </row>
    <row r="137" spans="1:8" s="183" customFormat="1" ht="15">
      <c r="A137" s="191">
        <v>331</v>
      </c>
      <c r="B137" s="192" t="s">
        <v>1194</v>
      </c>
      <c r="C137" s="193">
        <v>3286652091</v>
      </c>
      <c r="D137" s="193">
        <v>3025046436</v>
      </c>
      <c r="E137" s="193">
        <v>61241365468</v>
      </c>
      <c r="F137" s="193">
        <v>61079619396</v>
      </c>
      <c r="G137" s="193">
        <v>3990438498</v>
      </c>
      <c r="H137" s="194">
        <v>3567086771</v>
      </c>
    </row>
    <row r="138" spans="1:8" s="183" customFormat="1" ht="15">
      <c r="A138" s="191">
        <v>3311</v>
      </c>
      <c r="B138" s="192" t="s">
        <v>1195</v>
      </c>
      <c r="C138" s="193">
        <v>3286652091</v>
      </c>
      <c r="D138" s="193">
        <v>3025046436</v>
      </c>
      <c r="E138" s="193">
        <v>61241365468</v>
      </c>
      <c r="F138" s="193">
        <v>61079619396</v>
      </c>
      <c r="G138" s="193">
        <v>3990438498</v>
      </c>
      <c r="H138" s="194">
        <v>3567086771</v>
      </c>
    </row>
    <row r="139" spans="1:8" s="183" customFormat="1" ht="15">
      <c r="A139" s="191">
        <v>33111</v>
      </c>
      <c r="B139" s="192" t="s">
        <v>1196</v>
      </c>
      <c r="C139" s="193">
        <v>1323597438</v>
      </c>
      <c r="D139" s="193">
        <v>2122050757</v>
      </c>
      <c r="E139" s="193">
        <v>44982283977</v>
      </c>
      <c r="F139" s="193">
        <v>45252409011</v>
      </c>
      <c r="G139" s="193">
        <v>829097438</v>
      </c>
      <c r="H139" s="194">
        <v>1897675791</v>
      </c>
    </row>
    <row r="140" spans="1:8" s="183" customFormat="1" ht="15">
      <c r="A140" s="191">
        <v>331111</v>
      </c>
      <c r="B140" s="192" t="s">
        <v>1197</v>
      </c>
      <c r="C140" s="193">
        <v>1323597438</v>
      </c>
      <c r="D140" s="193">
        <v>2122050757</v>
      </c>
      <c r="E140" s="193">
        <v>44982283977</v>
      </c>
      <c r="F140" s="193">
        <v>45252409011</v>
      </c>
      <c r="G140" s="193">
        <v>829097438</v>
      </c>
      <c r="H140" s="194">
        <v>1897675791</v>
      </c>
    </row>
    <row r="141" spans="1:8" s="183" customFormat="1" ht="15">
      <c r="A141" s="191">
        <v>33112</v>
      </c>
      <c r="B141" s="192" t="s">
        <v>1198</v>
      </c>
      <c r="C141" s="193">
        <v>1963054653</v>
      </c>
      <c r="D141" s="193">
        <v>902995679</v>
      </c>
      <c r="E141" s="193">
        <v>16259081491</v>
      </c>
      <c r="F141" s="193">
        <v>15827210385</v>
      </c>
      <c r="G141" s="193">
        <v>3161341060</v>
      </c>
      <c r="H141" s="194">
        <v>1669410980</v>
      </c>
    </row>
    <row r="142" spans="1:8" s="183" customFormat="1" ht="15">
      <c r="A142" s="191">
        <v>331121</v>
      </c>
      <c r="B142" s="192" t="s">
        <v>1199</v>
      </c>
      <c r="C142" s="193">
        <v>1963054653</v>
      </c>
      <c r="D142" s="193">
        <v>902995679</v>
      </c>
      <c r="E142" s="193">
        <v>16259081491</v>
      </c>
      <c r="F142" s="193">
        <v>15827210385</v>
      </c>
      <c r="G142" s="193">
        <v>3161341060</v>
      </c>
      <c r="H142" s="194">
        <v>1669410980</v>
      </c>
    </row>
    <row r="143" spans="1:8" s="183" customFormat="1" ht="15">
      <c r="A143" s="191">
        <v>333</v>
      </c>
      <c r="B143" s="192" t="s">
        <v>1200</v>
      </c>
      <c r="C143" s="193">
        <v>120773689</v>
      </c>
      <c r="D143" s="193">
        <v>4888749468</v>
      </c>
      <c r="E143" s="193">
        <v>12439933833</v>
      </c>
      <c r="F143" s="193">
        <v>14159970532</v>
      </c>
      <c r="G143" s="193">
        <v>419936911</v>
      </c>
      <c r="H143" s="194">
        <v>6907949389</v>
      </c>
    </row>
    <row r="144" spans="1:8" s="183" customFormat="1" ht="15">
      <c r="A144" s="191">
        <v>3331</v>
      </c>
      <c r="B144" s="192" t="s">
        <v>1201</v>
      </c>
      <c r="C144" s="193" t="s">
        <v>1069</v>
      </c>
      <c r="D144" s="193">
        <v>823989522</v>
      </c>
      <c r="E144" s="193">
        <v>3932983790</v>
      </c>
      <c r="F144" s="193">
        <v>2881978458</v>
      </c>
      <c r="G144" s="193">
        <v>227015810</v>
      </c>
      <c r="H144" s="194" t="s">
        <v>1069</v>
      </c>
    </row>
    <row r="145" spans="1:8" s="183" customFormat="1" ht="15">
      <c r="A145" s="191">
        <v>33311</v>
      </c>
      <c r="B145" s="192" t="s">
        <v>1202</v>
      </c>
      <c r="C145" s="193" t="s">
        <v>1069</v>
      </c>
      <c r="D145" s="193">
        <v>823989522</v>
      </c>
      <c r="E145" s="193">
        <v>3896136290</v>
      </c>
      <c r="F145" s="193">
        <v>2845130958</v>
      </c>
      <c r="G145" s="193">
        <v>227015810</v>
      </c>
      <c r="H145" s="194" t="s">
        <v>1069</v>
      </c>
    </row>
    <row r="146" spans="1:8" s="183" customFormat="1" ht="15">
      <c r="A146" s="191">
        <v>33313</v>
      </c>
      <c r="B146" s="192" t="s">
        <v>1203</v>
      </c>
      <c r="C146" s="193" t="s">
        <v>1069</v>
      </c>
      <c r="D146" s="193" t="s">
        <v>1069</v>
      </c>
      <c r="E146" s="193">
        <v>36847500</v>
      </c>
      <c r="F146" s="193">
        <v>36847500</v>
      </c>
      <c r="G146" s="193" t="s">
        <v>1069</v>
      </c>
      <c r="H146" s="194" t="s">
        <v>1069</v>
      </c>
    </row>
    <row r="147" spans="1:8" s="183" customFormat="1" ht="15">
      <c r="A147" s="191">
        <v>3334</v>
      </c>
      <c r="B147" s="192" t="s">
        <v>1204</v>
      </c>
      <c r="C147" s="193" t="s">
        <v>1069</v>
      </c>
      <c r="D147" s="193">
        <v>4064759946</v>
      </c>
      <c r="E147" s="193">
        <v>7026690588</v>
      </c>
      <c r="F147" s="193">
        <v>9869880031</v>
      </c>
      <c r="G147" s="193" t="s">
        <v>1069</v>
      </c>
      <c r="H147" s="194">
        <v>6907949389</v>
      </c>
    </row>
    <row r="148" spans="1:8" s="183" customFormat="1" ht="15">
      <c r="A148" s="191">
        <v>3335</v>
      </c>
      <c r="B148" s="192" t="s">
        <v>1205</v>
      </c>
      <c r="C148" s="193">
        <v>120773689</v>
      </c>
      <c r="D148" s="193" t="s">
        <v>1069</v>
      </c>
      <c r="E148" s="193" t="s">
        <v>1069</v>
      </c>
      <c r="F148" s="193">
        <v>23784976</v>
      </c>
      <c r="G148" s="193">
        <v>96988713</v>
      </c>
      <c r="H148" s="194" t="s">
        <v>1069</v>
      </c>
    </row>
    <row r="149" spans="1:8" s="183" customFormat="1" ht="15">
      <c r="A149" s="191">
        <v>3337</v>
      </c>
      <c r="B149" s="192" t="s">
        <v>1206</v>
      </c>
      <c r="C149" s="193" t="s">
        <v>1069</v>
      </c>
      <c r="D149" s="193" t="s">
        <v>1069</v>
      </c>
      <c r="E149" s="193">
        <v>1455999036</v>
      </c>
      <c r="F149" s="193">
        <v>1360066648</v>
      </c>
      <c r="G149" s="193">
        <v>95932388</v>
      </c>
      <c r="H149" s="194" t="s">
        <v>1069</v>
      </c>
    </row>
    <row r="150" spans="1:8" s="183" customFormat="1" ht="15">
      <c r="A150" s="191">
        <v>33372</v>
      </c>
      <c r="B150" s="192" t="s">
        <v>1207</v>
      </c>
      <c r="C150" s="193" t="s">
        <v>1069</v>
      </c>
      <c r="D150" s="193" t="s">
        <v>1069</v>
      </c>
      <c r="E150" s="193">
        <v>1455999036</v>
      </c>
      <c r="F150" s="193">
        <v>1360066648</v>
      </c>
      <c r="G150" s="193">
        <v>95932388</v>
      </c>
      <c r="H150" s="194" t="s">
        <v>1069</v>
      </c>
    </row>
    <row r="151" spans="1:8" s="183" customFormat="1" ht="15">
      <c r="A151" s="191">
        <v>3338</v>
      </c>
      <c r="B151" s="192" t="s">
        <v>1208</v>
      </c>
      <c r="C151" s="193" t="s">
        <v>1069</v>
      </c>
      <c r="D151" s="193" t="s">
        <v>1069</v>
      </c>
      <c r="E151" s="193">
        <v>10000000</v>
      </c>
      <c r="F151" s="193">
        <v>10000000</v>
      </c>
      <c r="G151" s="193" t="s">
        <v>1069</v>
      </c>
      <c r="H151" s="194" t="s">
        <v>1069</v>
      </c>
    </row>
    <row r="152" spans="1:8" s="183" customFormat="1" ht="15">
      <c r="A152" s="191">
        <v>33388</v>
      </c>
      <c r="B152" s="192" t="s">
        <v>1209</v>
      </c>
      <c r="C152" s="193" t="s">
        <v>1069</v>
      </c>
      <c r="D152" s="193" t="s">
        <v>1069</v>
      </c>
      <c r="E152" s="193">
        <v>10000000</v>
      </c>
      <c r="F152" s="193">
        <v>10000000</v>
      </c>
      <c r="G152" s="193" t="s">
        <v>1069</v>
      </c>
      <c r="H152" s="194" t="s">
        <v>1069</v>
      </c>
    </row>
    <row r="153" spans="1:8" s="183" customFormat="1" ht="15">
      <c r="A153" s="191">
        <v>333881</v>
      </c>
      <c r="B153" s="192" t="s">
        <v>1210</v>
      </c>
      <c r="C153" s="193" t="s">
        <v>1069</v>
      </c>
      <c r="D153" s="193" t="s">
        <v>1069</v>
      </c>
      <c r="E153" s="193">
        <v>10000000</v>
      </c>
      <c r="F153" s="193">
        <v>10000000</v>
      </c>
      <c r="G153" s="193" t="s">
        <v>1069</v>
      </c>
      <c r="H153" s="194" t="s">
        <v>1069</v>
      </c>
    </row>
    <row r="154" spans="1:8" s="183" customFormat="1" ht="15">
      <c r="A154" s="191">
        <v>3339</v>
      </c>
      <c r="B154" s="192" t="s">
        <v>1211</v>
      </c>
      <c r="C154" s="193" t="s">
        <v>1069</v>
      </c>
      <c r="D154" s="193" t="s">
        <v>1069</v>
      </c>
      <c r="E154" s="193">
        <v>14260419</v>
      </c>
      <c r="F154" s="193">
        <v>14260419</v>
      </c>
      <c r="G154" s="193" t="s">
        <v>1069</v>
      </c>
      <c r="H154" s="194" t="s">
        <v>1069</v>
      </c>
    </row>
    <row r="155" spans="1:8" s="183" customFormat="1" ht="15">
      <c r="A155" s="191">
        <v>33393</v>
      </c>
      <c r="B155" s="192" t="s">
        <v>1212</v>
      </c>
      <c r="C155" s="193" t="s">
        <v>1069</v>
      </c>
      <c r="D155" s="193" t="s">
        <v>1069</v>
      </c>
      <c r="E155" s="193">
        <v>14260419</v>
      </c>
      <c r="F155" s="193">
        <v>14260419</v>
      </c>
      <c r="G155" s="193" t="s">
        <v>1069</v>
      </c>
      <c r="H155" s="194" t="s">
        <v>1069</v>
      </c>
    </row>
    <row r="156" spans="1:8" s="183" customFormat="1" ht="15">
      <c r="A156" s="191">
        <v>334</v>
      </c>
      <c r="B156" s="192" t="s">
        <v>1213</v>
      </c>
      <c r="C156" s="193" t="s">
        <v>1069</v>
      </c>
      <c r="D156" s="193">
        <v>26848681429</v>
      </c>
      <c r="E156" s="193">
        <v>105797216866</v>
      </c>
      <c r="F156" s="193">
        <v>103472225818</v>
      </c>
      <c r="G156" s="193" t="s">
        <v>1069</v>
      </c>
      <c r="H156" s="194">
        <v>24523690381</v>
      </c>
    </row>
    <row r="157" spans="1:8" s="183" customFormat="1" ht="15">
      <c r="A157" s="191">
        <v>3341</v>
      </c>
      <c r="B157" s="192" t="s">
        <v>1214</v>
      </c>
      <c r="C157" s="193" t="s">
        <v>1069</v>
      </c>
      <c r="D157" s="193">
        <v>26848681429</v>
      </c>
      <c r="E157" s="193">
        <v>104701269746</v>
      </c>
      <c r="F157" s="193">
        <v>101677882188</v>
      </c>
      <c r="G157" s="193" t="s">
        <v>1069</v>
      </c>
      <c r="H157" s="194">
        <v>23825293871</v>
      </c>
    </row>
    <row r="158" spans="1:8" s="183" customFormat="1" ht="15">
      <c r="A158" s="191">
        <v>3348</v>
      </c>
      <c r="B158" s="192" t="s">
        <v>1215</v>
      </c>
      <c r="C158" s="193" t="s">
        <v>1069</v>
      </c>
      <c r="D158" s="193" t="s">
        <v>1069</v>
      </c>
      <c r="E158" s="193">
        <v>1095947120</v>
      </c>
      <c r="F158" s="193">
        <v>1794343630</v>
      </c>
      <c r="G158" s="193" t="s">
        <v>1069</v>
      </c>
      <c r="H158" s="194">
        <v>698396510</v>
      </c>
    </row>
    <row r="159" spans="1:8" s="183" customFormat="1" ht="15">
      <c r="A159" s="191">
        <v>335</v>
      </c>
      <c r="B159" s="192" t="s">
        <v>1216</v>
      </c>
      <c r="C159" s="193" t="s">
        <v>1069</v>
      </c>
      <c r="D159" s="193">
        <v>908493887</v>
      </c>
      <c r="E159" s="193">
        <v>908493887</v>
      </c>
      <c r="F159" s="193">
        <v>912657294</v>
      </c>
      <c r="G159" s="193" t="s">
        <v>1069</v>
      </c>
      <c r="H159" s="194">
        <v>912657294</v>
      </c>
    </row>
    <row r="160" spans="1:8" s="183" customFormat="1" ht="15">
      <c r="A160" s="191">
        <v>3351</v>
      </c>
      <c r="B160" s="192" t="s">
        <v>1217</v>
      </c>
      <c r="C160" s="193" t="s">
        <v>1069</v>
      </c>
      <c r="D160" s="193">
        <v>908493887</v>
      </c>
      <c r="E160" s="193">
        <v>908493887</v>
      </c>
      <c r="F160" s="193">
        <v>912657294</v>
      </c>
      <c r="G160" s="193" t="s">
        <v>1069</v>
      </c>
      <c r="H160" s="194">
        <v>912657294</v>
      </c>
    </row>
    <row r="161" spans="1:8" s="183" customFormat="1" ht="15">
      <c r="A161" s="191">
        <v>33511</v>
      </c>
      <c r="B161" s="192" t="s">
        <v>1218</v>
      </c>
      <c r="C161" s="193" t="s">
        <v>1069</v>
      </c>
      <c r="D161" s="193">
        <v>871348363</v>
      </c>
      <c r="E161" s="193">
        <v>871348363</v>
      </c>
      <c r="F161" s="193">
        <v>754756272</v>
      </c>
      <c r="G161" s="193" t="s">
        <v>1069</v>
      </c>
      <c r="H161" s="194">
        <v>754756272</v>
      </c>
    </row>
    <row r="162" spans="1:8" s="183" customFormat="1" ht="15">
      <c r="A162" s="191">
        <v>33518</v>
      </c>
      <c r="B162" s="192" t="s">
        <v>1219</v>
      </c>
      <c r="C162" s="193" t="s">
        <v>1069</v>
      </c>
      <c r="D162" s="193">
        <v>37145524</v>
      </c>
      <c r="E162" s="193">
        <v>37145524</v>
      </c>
      <c r="F162" s="193">
        <v>157901022</v>
      </c>
      <c r="G162" s="193" t="s">
        <v>1069</v>
      </c>
      <c r="H162" s="194">
        <v>157901022</v>
      </c>
    </row>
    <row r="163" spans="1:8" s="183" customFormat="1" ht="15">
      <c r="A163" s="191">
        <v>336</v>
      </c>
      <c r="B163" s="192" t="s">
        <v>1220</v>
      </c>
      <c r="C163" s="193" t="s">
        <v>1069</v>
      </c>
      <c r="D163" s="193">
        <v>2598543265</v>
      </c>
      <c r="E163" s="193">
        <v>2598543265</v>
      </c>
      <c r="F163" s="193">
        <v>17749517206</v>
      </c>
      <c r="G163" s="193" t="s">
        <v>1069</v>
      </c>
      <c r="H163" s="194">
        <v>17749517206</v>
      </c>
    </row>
    <row r="164" spans="1:8" s="183" customFormat="1" ht="15">
      <c r="A164" s="191">
        <v>3361</v>
      </c>
      <c r="B164" s="192" t="s">
        <v>1221</v>
      </c>
      <c r="C164" s="193" t="s">
        <v>1069</v>
      </c>
      <c r="D164" s="193">
        <v>2598543265</v>
      </c>
      <c r="E164" s="193">
        <v>2598543265</v>
      </c>
      <c r="F164" s="193">
        <v>17749517206</v>
      </c>
      <c r="G164" s="193" t="s">
        <v>1069</v>
      </c>
      <c r="H164" s="194">
        <v>17749517206</v>
      </c>
    </row>
    <row r="165" spans="1:8" s="183" customFormat="1" ht="15">
      <c r="A165" s="191">
        <v>33611</v>
      </c>
      <c r="B165" s="192" t="s">
        <v>1222</v>
      </c>
      <c r="C165" s="193" t="s">
        <v>1069</v>
      </c>
      <c r="D165" s="193">
        <v>1709619192</v>
      </c>
      <c r="E165" s="193">
        <v>1709619192</v>
      </c>
      <c r="F165" s="193">
        <v>1541400016</v>
      </c>
      <c r="G165" s="193" t="s">
        <v>1069</v>
      </c>
      <c r="H165" s="194">
        <v>1541400016</v>
      </c>
    </row>
    <row r="166" spans="1:8" s="183" customFormat="1" ht="15">
      <c r="A166" s="191">
        <v>33612</v>
      </c>
      <c r="B166" s="192" t="s">
        <v>1223</v>
      </c>
      <c r="C166" s="193" t="s">
        <v>1069</v>
      </c>
      <c r="D166" s="193">
        <v>708236360</v>
      </c>
      <c r="E166" s="193">
        <v>708236360</v>
      </c>
      <c r="F166" s="193">
        <v>592025193</v>
      </c>
      <c r="G166" s="193" t="s">
        <v>1069</v>
      </c>
      <c r="H166" s="194">
        <v>592025193</v>
      </c>
    </row>
    <row r="167" spans="1:8" s="183" customFormat="1" ht="15">
      <c r="A167" s="191">
        <v>33613</v>
      </c>
      <c r="B167" s="192" t="s">
        <v>1224</v>
      </c>
      <c r="C167" s="193" t="s">
        <v>1069</v>
      </c>
      <c r="D167" s="193" t="s">
        <v>1069</v>
      </c>
      <c r="E167" s="193" t="s">
        <v>1069</v>
      </c>
      <c r="F167" s="193">
        <v>14480712528</v>
      </c>
      <c r="G167" s="193" t="s">
        <v>1069</v>
      </c>
      <c r="H167" s="194">
        <v>14480712528</v>
      </c>
    </row>
    <row r="168" spans="1:8" s="183" customFormat="1" ht="15">
      <c r="A168" s="191">
        <v>33614</v>
      </c>
      <c r="B168" s="192" t="s">
        <v>1225</v>
      </c>
      <c r="C168" s="193" t="s">
        <v>1069</v>
      </c>
      <c r="D168" s="193">
        <v>180687713</v>
      </c>
      <c r="E168" s="193">
        <v>180687713</v>
      </c>
      <c r="F168" s="193">
        <v>1135379469</v>
      </c>
      <c r="G168" s="193" t="s">
        <v>1069</v>
      </c>
      <c r="H168" s="194">
        <v>1135379469</v>
      </c>
    </row>
    <row r="169" spans="1:8" s="183" customFormat="1" ht="15">
      <c r="A169" s="191">
        <v>338</v>
      </c>
      <c r="B169" s="192" t="s">
        <v>1226</v>
      </c>
      <c r="C169" s="193">
        <v>2646668317</v>
      </c>
      <c r="D169" s="193">
        <v>993006434</v>
      </c>
      <c r="E169" s="193">
        <v>41631249630</v>
      </c>
      <c r="F169" s="193">
        <v>41635453756</v>
      </c>
      <c r="G169" s="193">
        <v>2937078818</v>
      </c>
      <c r="H169" s="194">
        <v>1287621061</v>
      </c>
    </row>
    <row r="170" spans="1:8" s="183" customFormat="1" ht="15">
      <c r="A170" s="191">
        <v>3382</v>
      </c>
      <c r="B170" s="192" t="s">
        <v>1227</v>
      </c>
      <c r="C170" s="193" t="s">
        <v>1069</v>
      </c>
      <c r="D170" s="193">
        <v>45034049</v>
      </c>
      <c r="E170" s="193">
        <v>1145034049</v>
      </c>
      <c r="F170" s="193">
        <v>1448565484</v>
      </c>
      <c r="G170" s="193" t="s">
        <v>1069</v>
      </c>
      <c r="H170" s="194">
        <v>348565484</v>
      </c>
    </row>
    <row r="171" spans="1:8" s="183" customFormat="1" ht="15">
      <c r="A171" s="191">
        <v>3383</v>
      </c>
      <c r="B171" s="192" t="s">
        <v>1228</v>
      </c>
      <c r="C171" s="193">
        <v>441599550</v>
      </c>
      <c r="D171" s="193" t="s">
        <v>1069</v>
      </c>
      <c r="E171" s="193">
        <v>23491537003</v>
      </c>
      <c r="F171" s="193">
        <v>23641468760</v>
      </c>
      <c r="G171" s="193">
        <v>291667793</v>
      </c>
      <c r="H171" s="194" t="s">
        <v>1069</v>
      </c>
    </row>
    <row r="172" spans="1:8" s="183" customFormat="1" ht="15">
      <c r="A172" s="191">
        <v>3384</v>
      </c>
      <c r="B172" s="192" t="s">
        <v>1229</v>
      </c>
      <c r="C172" s="193" t="s">
        <v>1069</v>
      </c>
      <c r="D172" s="193" t="s">
        <v>1069</v>
      </c>
      <c r="E172" s="193">
        <v>3353127926</v>
      </c>
      <c r="F172" s="193">
        <v>3353127926</v>
      </c>
      <c r="G172" s="193" t="s">
        <v>1069</v>
      </c>
      <c r="H172" s="194" t="s">
        <v>1069</v>
      </c>
    </row>
    <row r="173" spans="1:8" s="183" customFormat="1" ht="15">
      <c r="A173" s="191">
        <v>3386</v>
      </c>
      <c r="B173" s="192" t="s">
        <v>1230</v>
      </c>
      <c r="C173" s="193" t="s">
        <v>1069</v>
      </c>
      <c r="D173" s="193" t="s">
        <v>1069</v>
      </c>
      <c r="E173" s="193">
        <v>1448565484</v>
      </c>
      <c r="F173" s="193">
        <v>1448565484</v>
      </c>
      <c r="G173" s="193" t="s">
        <v>1069</v>
      </c>
      <c r="H173" s="194" t="s">
        <v>1069</v>
      </c>
    </row>
    <row r="174" spans="1:8" s="183" customFormat="1" ht="15">
      <c r="A174" s="191">
        <v>3388</v>
      </c>
      <c r="B174" s="192" t="s">
        <v>1226</v>
      </c>
      <c r="C174" s="193">
        <v>2205068767</v>
      </c>
      <c r="D174" s="193">
        <v>947972385</v>
      </c>
      <c r="E174" s="193">
        <v>12192985168</v>
      </c>
      <c r="F174" s="193">
        <v>11743726102</v>
      </c>
      <c r="G174" s="193">
        <v>2645411025</v>
      </c>
      <c r="H174" s="194">
        <v>939055577</v>
      </c>
    </row>
    <row r="175" spans="1:8" s="183" customFormat="1" ht="15">
      <c r="A175" s="191">
        <v>33881</v>
      </c>
      <c r="B175" s="192" t="s">
        <v>1231</v>
      </c>
      <c r="C175" s="193">
        <v>2205068767</v>
      </c>
      <c r="D175" s="193">
        <v>822137263</v>
      </c>
      <c r="E175" s="193">
        <v>12067150046</v>
      </c>
      <c r="F175" s="193">
        <v>11743726102</v>
      </c>
      <c r="G175" s="193">
        <v>2645411025</v>
      </c>
      <c r="H175" s="194">
        <v>939055577</v>
      </c>
    </row>
    <row r="176" spans="1:8" s="183" customFormat="1" ht="15">
      <c r="A176" s="191">
        <v>338811</v>
      </c>
      <c r="B176" s="192" t="s">
        <v>1232</v>
      </c>
      <c r="C176" s="193">
        <v>2205068767</v>
      </c>
      <c r="D176" s="193">
        <v>802981815</v>
      </c>
      <c r="E176" s="193">
        <v>12062670598</v>
      </c>
      <c r="F176" s="193">
        <v>11743726102</v>
      </c>
      <c r="G176" s="193">
        <v>2645411025</v>
      </c>
      <c r="H176" s="194">
        <v>924379577</v>
      </c>
    </row>
    <row r="177" spans="1:8" s="183" customFormat="1" ht="15">
      <c r="A177" s="191">
        <v>338813</v>
      </c>
      <c r="B177" s="192" t="s">
        <v>1233</v>
      </c>
      <c r="C177" s="193" t="s">
        <v>1069</v>
      </c>
      <c r="D177" s="193">
        <v>19155448</v>
      </c>
      <c r="E177" s="193">
        <v>4479448</v>
      </c>
      <c r="F177" s="193" t="s">
        <v>1069</v>
      </c>
      <c r="G177" s="193" t="s">
        <v>1069</v>
      </c>
      <c r="H177" s="194">
        <v>14676000</v>
      </c>
    </row>
    <row r="178" spans="1:8" s="183" customFormat="1" ht="15">
      <c r="A178" s="191">
        <v>33882</v>
      </c>
      <c r="B178" s="192" t="s">
        <v>1234</v>
      </c>
      <c r="C178" s="193" t="s">
        <v>1069</v>
      </c>
      <c r="D178" s="193">
        <v>125835122</v>
      </c>
      <c r="E178" s="193">
        <v>125835122</v>
      </c>
      <c r="F178" s="193" t="s">
        <v>1069</v>
      </c>
      <c r="G178" s="193" t="s">
        <v>1069</v>
      </c>
      <c r="H178" s="194" t="s">
        <v>1069</v>
      </c>
    </row>
    <row r="179" spans="1:8" s="183" customFormat="1" ht="15">
      <c r="A179" s="191">
        <v>338822</v>
      </c>
      <c r="B179" s="192" t="s">
        <v>1235</v>
      </c>
      <c r="C179" s="193" t="s">
        <v>1069</v>
      </c>
      <c r="D179" s="193">
        <v>125835122</v>
      </c>
      <c r="E179" s="193">
        <v>125835122</v>
      </c>
      <c r="F179" s="193" t="s">
        <v>1069</v>
      </c>
      <c r="G179" s="193" t="s">
        <v>1069</v>
      </c>
      <c r="H179" s="194" t="s">
        <v>1069</v>
      </c>
    </row>
    <row r="180" spans="1:8" s="183" customFormat="1" ht="15">
      <c r="A180" s="191">
        <v>341</v>
      </c>
      <c r="B180" s="192" t="s">
        <v>1236</v>
      </c>
      <c r="C180" s="193" t="s">
        <v>1069</v>
      </c>
      <c r="D180" s="193">
        <v>115018897521</v>
      </c>
      <c r="E180" s="193">
        <v>11496379236</v>
      </c>
      <c r="F180" s="193">
        <v>16237027774</v>
      </c>
      <c r="G180" s="193" t="s">
        <v>1069</v>
      </c>
      <c r="H180" s="194">
        <v>119759546059</v>
      </c>
    </row>
    <row r="181" spans="1:8" s="183" customFormat="1" ht="15">
      <c r="A181" s="191">
        <v>3411</v>
      </c>
      <c r="B181" s="192" t="s">
        <v>1237</v>
      </c>
      <c r="C181" s="193" t="s">
        <v>1069</v>
      </c>
      <c r="D181" s="193">
        <v>115018897521</v>
      </c>
      <c r="E181" s="193">
        <v>11496379236</v>
      </c>
      <c r="F181" s="193">
        <v>16237027774</v>
      </c>
      <c r="G181" s="193" t="s">
        <v>1069</v>
      </c>
      <c r="H181" s="194">
        <v>119759546059</v>
      </c>
    </row>
    <row r="182" spans="1:8" s="183" customFormat="1" ht="15">
      <c r="A182" s="191">
        <v>34111</v>
      </c>
      <c r="B182" s="192" t="s">
        <v>1238</v>
      </c>
      <c r="C182" s="193" t="s">
        <v>1069</v>
      </c>
      <c r="D182" s="193">
        <v>5578377618</v>
      </c>
      <c r="E182" s="193">
        <v>5578377618</v>
      </c>
      <c r="F182" s="193">
        <v>5918001618</v>
      </c>
      <c r="G182" s="193" t="s">
        <v>1069</v>
      </c>
      <c r="H182" s="194">
        <v>5918001618</v>
      </c>
    </row>
    <row r="183" spans="1:8" s="183" customFormat="1" ht="15">
      <c r="A183" s="191">
        <v>341111</v>
      </c>
      <c r="B183" s="192" t="s">
        <v>1239</v>
      </c>
      <c r="C183" s="193" t="s">
        <v>1069</v>
      </c>
      <c r="D183" s="193">
        <v>5578377618</v>
      </c>
      <c r="E183" s="193">
        <v>5578377618</v>
      </c>
      <c r="F183" s="193">
        <v>5918001618</v>
      </c>
      <c r="G183" s="193" t="s">
        <v>1069</v>
      </c>
      <c r="H183" s="194">
        <v>5918001618</v>
      </c>
    </row>
    <row r="184" spans="1:8" s="183" customFormat="1" ht="15">
      <c r="A184" s="191">
        <v>3411117</v>
      </c>
      <c r="B184" s="192" t="s">
        <v>1240</v>
      </c>
      <c r="C184" s="193" t="s">
        <v>1069</v>
      </c>
      <c r="D184" s="193">
        <v>1117866000</v>
      </c>
      <c r="E184" s="193">
        <v>1117866000</v>
      </c>
      <c r="F184" s="193">
        <v>1057490000</v>
      </c>
      <c r="G184" s="193" t="s">
        <v>1069</v>
      </c>
      <c r="H184" s="194">
        <v>1057490000</v>
      </c>
    </row>
    <row r="185" spans="1:8" s="183" customFormat="1" ht="15">
      <c r="A185" s="191">
        <v>3411118</v>
      </c>
      <c r="B185" s="192" t="s">
        <v>1241</v>
      </c>
      <c r="C185" s="193" t="s">
        <v>1069</v>
      </c>
      <c r="D185" s="193">
        <v>2020511618</v>
      </c>
      <c r="E185" s="193">
        <v>2020511618</v>
      </c>
      <c r="F185" s="193">
        <v>2020511618</v>
      </c>
      <c r="G185" s="193" t="s">
        <v>1069</v>
      </c>
      <c r="H185" s="194">
        <v>2020511618</v>
      </c>
    </row>
    <row r="186" spans="1:8" s="183" customFormat="1" ht="15">
      <c r="A186" s="191">
        <v>3411119</v>
      </c>
      <c r="B186" s="192" t="s">
        <v>1242</v>
      </c>
      <c r="C186" s="193" t="s">
        <v>1069</v>
      </c>
      <c r="D186" s="193">
        <v>2440000000</v>
      </c>
      <c r="E186" s="193">
        <v>2440000000</v>
      </c>
      <c r="F186" s="193">
        <v>2440000000</v>
      </c>
      <c r="G186" s="193" t="s">
        <v>1069</v>
      </c>
      <c r="H186" s="194">
        <v>2440000000</v>
      </c>
    </row>
    <row r="187" spans="1:8" s="183" customFormat="1" ht="15">
      <c r="A187" s="191" t="s">
        <v>1243</v>
      </c>
      <c r="B187" s="192" t="s">
        <v>1244</v>
      </c>
      <c r="C187" s="193" t="s">
        <v>1069</v>
      </c>
      <c r="D187" s="193" t="s">
        <v>1069</v>
      </c>
      <c r="E187" s="193" t="s">
        <v>1069</v>
      </c>
      <c r="F187" s="193">
        <v>400000000</v>
      </c>
      <c r="G187" s="193" t="s">
        <v>1069</v>
      </c>
      <c r="H187" s="194">
        <v>400000000</v>
      </c>
    </row>
    <row r="188" spans="1:8" s="183" customFormat="1" ht="15">
      <c r="A188" s="191">
        <v>34112</v>
      </c>
      <c r="B188" s="192" t="s">
        <v>1245</v>
      </c>
      <c r="C188" s="193" t="s">
        <v>1069</v>
      </c>
      <c r="D188" s="193">
        <v>109440519903</v>
      </c>
      <c r="E188" s="193">
        <v>5918001618</v>
      </c>
      <c r="F188" s="193">
        <v>10319026156</v>
      </c>
      <c r="G188" s="193" t="s">
        <v>1069</v>
      </c>
      <c r="H188" s="194">
        <v>113841544441</v>
      </c>
    </row>
    <row r="189" spans="1:8" s="183" customFormat="1" ht="15">
      <c r="A189" s="191">
        <v>341121</v>
      </c>
      <c r="B189" s="192" t="s">
        <v>1246</v>
      </c>
      <c r="C189" s="193" t="s">
        <v>1069</v>
      </c>
      <c r="D189" s="193">
        <v>109440519903</v>
      </c>
      <c r="E189" s="193">
        <v>5918001618</v>
      </c>
      <c r="F189" s="193">
        <v>10319026156</v>
      </c>
      <c r="G189" s="193" t="s">
        <v>1069</v>
      </c>
      <c r="H189" s="194">
        <v>113841544441</v>
      </c>
    </row>
    <row r="190" spans="1:8" s="183" customFormat="1" ht="15">
      <c r="A190" s="191">
        <v>3411211</v>
      </c>
      <c r="B190" s="192" t="s">
        <v>1247</v>
      </c>
      <c r="C190" s="193" t="s">
        <v>1069</v>
      </c>
      <c r="D190" s="193">
        <v>13201462828</v>
      </c>
      <c r="E190" s="193" t="s">
        <v>1069</v>
      </c>
      <c r="F190" s="193">
        <v>8319026156</v>
      </c>
      <c r="G190" s="193" t="s">
        <v>1069</v>
      </c>
      <c r="H190" s="194">
        <v>21520488984</v>
      </c>
    </row>
    <row r="191" spans="1:8" s="183" customFormat="1" ht="15">
      <c r="A191" s="191">
        <v>3411212</v>
      </c>
      <c r="B191" s="192" t="s">
        <v>1248</v>
      </c>
      <c r="C191" s="193" t="s">
        <v>1069</v>
      </c>
      <c r="D191" s="193">
        <v>1057490000</v>
      </c>
      <c r="E191" s="193">
        <v>1057490000</v>
      </c>
      <c r="F191" s="193" t="s">
        <v>1069</v>
      </c>
      <c r="G191" s="193" t="s">
        <v>1069</v>
      </c>
      <c r="H191" s="194" t="s">
        <v>1069</v>
      </c>
    </row>
    <row r="192" spans="1:8" s="183" customFormat="1" ht="15">
      <c r="A192" s="191">
        <v>3411213</v>
      </c>
      <c r="B192" s="192" t="s">
        <v>1249</v>
      </c>
      <c r="C192" s="193" t="s">
        <v>1069</v>
      </c>
      <c r="D192" s="193">
        <v>20205116220</v>
      </c>
      <c r="E192" s="193">
        <v>2020511618</v>
      </c>
      <c r="F192" s="193" t="s">
        <v>1069</v>
      </c>
      <c r="G192" s="193" t="s">
        <v>1069</v>
      </c>
      <c r="H192" s="194">
        <v>18184604602</v>
      </c>
    </row>
    <row r="193" spans="1:8" s="183" customFormat="1" ht="15">
      <c r="A193" s="191">
        <v>3411214</v>
      </c>
      <c r="B193" s="192" t="s">
        <v>1250</v>
      </c>
      <c r="C193" s="193" t="s">
        <v>1069</v>
      </c>
      <c r="D193" s="193">
        <v>74976450855</v>
      </c>
      <c r="E193" s="193">
        <v>2440000000</v>
      </c>
      <c r="F193" s="193" t="s">
        <v>1069</v>
      </c>
      <c r="G193" s="193" t="s">
        <v>1069</v>
      </c>
      <c r="H193" s="194">
        <v>72536450855</v>
      </c>
    </row>
    <row r="194" spans="1:8" s="183" customFormat="1" ht="15">
      <c r="A194" s="191">
        <v>3411215</v>
      </c>
      <c r="B194" s="192" t="s">
        <v>1251</v>
      </c>
      <c r="C194" s="193" t="s">
        <v>1069</v>
      </c>
      <c r="D194" s="193" t="s">
        <v>1069</v>
      </c>
      <c r="E194" s="193">
        <v>400000000</v>
      </c>
      <c r="F194" s="193">
        <v>2000000000</v>
      </c>
      <c r="G194" s="193" t="s">
        <v>1069</v>
      </c>
      <c r="H194" s="194">
        <v>1600000000</v>
      </c>
    </row>
    <row r="195" spans="1:8" s="183" customFormat="1" ht="15">
      <c r="A195" s="191">
        <v>353</v>
      </c>
      <c r="B195" s="192" t="s">
        <v>1252</v>
      </c>
      <c r="C195" s="193" t="s">
        <v>1069</v>
      </c>
      <c r="D195" s="193">
        <v>36646981091</v>
      </c>
      <c r="E195" s="193">
        <v>22808583845</v>
      </c>
      <c r="F195" s="193">
        <v>14008947664</v>
      </c>
      <c r="G195" s="193" t="s">
        <v>1069</v>
      </c>
      <c r="H195" s="194">
        <v>27847344910</v>
      </c>
    </row>
    <row r="196" spans="1:8" s="183" customFormat="1" ht="15">
      <c r="A196" s="191">
        <v>3531</v>
      </c>
      <c r="B196" s="192" t="s">
        <v>1253</v>
      </c>
      <c r="C196" s="193" t="s">
        <v>1069</v>
      </c>
      <c r="D196" s="193">
        <v>22044842170</v>
      </c>
      <c r="E196" s="193">
        <v>13558594853</v>
      </c>
      <c r="F196" s="193">
        <v>7194471630</v>
      </c>
      <c r="G196" s="193" t="s">
        <v>1069</v>
      </c>
      <c r="H196" s="194">
        <v>15680718947</v>
      </c>
    </row>
    <row r="197" spans="1:8" s="183" customFormat="1" ht="15">
      <c r="A197" s="191">
        <v>3532</v>
      </c>
      <c r="B197" s="192" t="s">
        <v>1254</v>
      </c>
      <c r="C197" s="193" t="s">
        <v>1069</v>
      </c>
      <c r="D197" s="193">
        <v>11507508665</v>
      </c>
      <c r="E197" s="193">
        <v>8648209168</v>
      </c>
      <c r="F197" s="193">
        <v>4786201546</v>
      </c>
      <c r="G197" s="193" t="s">
        <v>1069</v>
      </c>
      <c r="H197" s="194">
        <v>7645501043</v>
      </c>
    </row>
    <row r="198" spans="1:8" s="183" customFormat="1" ht="15">
      <c r="A198" s="191">
        <v>3533</v>
      </c>
      <c r="B198" s="192" t="s">
        <v>1255</v>
      </c>
      <c r="C198" s="193" t="s">
        <v>1069</v>
      </c>
      <c r="D198" s="193">
        <v>2683622084</v>
      </c>
      <c r="E198" s="193">
        <v>520562417</v>
      </c>
      <c r="F198" s="193">
        <v>1857303278</v>
      </c>
      <c r="G198" s="193" t="s">
        <v>1069</v>
      </c>
      <c r="H198" s="194">
        <v>4020362945</v>
      </c>
    </row>
    <row r="199" spans="1:8" s="183" customFormat="1" ht="15">
      <c r="A199" s="191">
        <v>3534</v>
      </c>
      <c r="B199" s="192" t="s">
        <v>1256</v>
      </c>
      <c r="C199" s="193" t="s">
        <v>1069</v>
      </c>
      <c r="D199" s="193">
        <v>411008172</v>
      </c>
      <c r="E199" s="193">
        <v>81217407</v>
      </c>
      <c r="F199" s="193">
        <v>170971210</v>
      </c>
      <c r="G199" s="193" t="s">
        <v>1069</v>
      </c>
      <c r="H199" s="194">
        <v>500761975</v>
      </c>
    </row>
    <row r="200" spans="1:8" s="183" customFormat="1" ht="15">
      <c r="A200" s="191">
        <v>356</v>
      </c>
      <c r="B200" s="192" t="s">
        <v>1257</v>
      </c>
      <c r="C200" s="193" t="s">
        <v>1069</v>
      </c>
      <c r="D200" s="193">
        <v>22633211829</v>
      </c>
      <c r="E200" s="193">
        <v>22633211829</v>
      </c>
      <c r="F200" s="193">
        <v>805309413</v>
      </c>
      <c r="G200" s="193" t="s">
        <v>1069</v>
      </c>
      <c r="H200" s="194">
        <v>805309413</v>
      </c>
    </row>
    <row r="201" spans="1:8" s="183" customFormat="1" ht="15">
      <c r="A201" s="191">
        <v>3561</v>
      </c>
      <c r="B201" s="192" t="s">
        <v>1257</v>
      </c>
      <c r="C201" s="193" t="s">
        <v>1069</v>
      </c>
      <c r="D201" s="193">
        <v>22633211829</v>
      </c>
      <c r="E201" s="193">
        <v>22633211829</v>
      </c>
      <c r="F201" s="193">
        <v>805309413</v>
      </c>
      <c r="G201" s="193" t="s">
        <v>1069</v>
      </c>
      <c r="H201" s="194">
        <v>805309413</v>
      </c>
    </row>
    <row r="202" spans="1:8" s="183" customFormat="1" ht="15">
      <c r="A202" s="191">
        <v>411</v>
      </c>
      <c r="B202" s="192" t="s">
        <v>1258</v>
      </c>
      <c r="C202" s="193" t="s">
        <v>1069</v>
      </c>
      <c r="D202" s="193">
        <v>635319436465</v>
      </c>
      <c r="E202" s="193" t="s">
        <v>1069</v>
      </c>
      <c r="F202" s="193" t="s">
        <v>1069</v>
      </c>
      <c r="G202" s="193" t="s">
        <v>1069</v>
      </c>
      <c r="H202" s="194">
        <v>635319436465</v>
      </c>
    </row>
    <row r="203" spans="1:8" s="183" customFormat="1" ht="15">
      <c r="A203" s="191">
        <v>4111</v>
      </c>
      <c r="B203" s="192" t="s">
        <v>1259</v>
      </c>
      <c r="C203" s="193" t="s">
        <v>1069</v>
      </c>
      <c r="D203" s="193">
        <v>635319436465</v>
      </c>
      <c r="E203" s="193" t="s">
        <v>1069</v>
      </c>
      <c r="F203" s="193" t="s">
        <v>1069</v>
      </c>
      <c r="G203" s="193" t="s">
        <v>1069</v>
      </c>
      <c r="H203" s="194">
        <v>635319436465</v>
      </c>
    </row>
    <row r="204" spans="1:8" s="183" customFormat="1" ht="15">
      <c r="A204" s="191">
        <v>41111</v>
      </c>
      <c r="B204" s="192" t="s">
        <v>1260</v>
      </c>
      <c r="C204" s="193" t="s">
        <v>1069</v>
      </c>
      <c r="D204" s="193">
        <v>635319436465</v>
      </c>
      <c r="E204" s="193" t="s">
        <v>1069</v>
      </c>
      <c r="F204" s="193" t="s">
        <v>1069</v>
      </c>
      <c r="G204" s="193" t="s">
        <v>1069</v>
      </c>
      <c r="H204" s="194">
        <v>635319436465</v>
      </c>
    </row>
    <row r="205" spans="1:8" s="183" customFormat="1" ht="15">
      <c r="A205" s="191">
        <v>411111</v>
      </c>
      <c r="B205" s="192" t="s">
        <v>1261</v>
      </c>
      <c r="C205" s="193" t="s">
        <v>1069</v>
      </c>
      <c r="D205" s="193">
        <v>628827841966</v>
      </c>
      <c r="E205" s="193" t="s">
        <v>1069</v>
      </c>
      <c r="F205" s="193" t="s">
        <v>1069</v>
      </c>
      <c r="G205" s="193" t="s">
        <v>1069</v>
      </c>
      <c r="H205" s="194">
        <v>628827841966</v>
      </c>
    </row>
    <row r="206" spans="1:8" s="183" customFormat="1" ht="15">
      <c r="A206" s="191">
        <v>411112</v>
      </c>
      <c r="B206" s="192" t="s">
        <v>1262</v>
      </c>
      <c r="C206" s="193" t="s">
        <v>1069</v>
      </c>
      <c r="D206" s="193">
        <v>6491594499</v>
      </c>
      <c r="E206" s="193" t="s">
        <v>1069</v>
      </c>
      <c r="F206" s="193" t="s">
        <v>1069</v>
      </c>
      <c r="G206" s="193" t="s">
        <v>1069</v>
      </c>
      <c r="H206" s="194">
        <v>6491594499</v>
      </c>
    </row>
    <row r="207" spans="1:8" s="183" customFormat="1" ht="15">
      <c r="A207" s="191">
        <v>413</v>
      </c>
      <c r="B207" s="192" t="s">
        <v>1263</v>
      </c>
      <c r="C207" s="193" t="s">
        <v>1069</v>
      </c>
      <c r="D207" s="193" t="s">
        <v>1069</v>
      </c>
      <c r="E207" s="193">
        <v>22419815</v>
      </c>
      <c r="F207" s="193">
        <v>22419815</v>
      </c>
      <c r="G207" s="193" t="s">
        <v>1069</v>
      </c>
      <c r="H207" s="194" t="s">
        <v>1069</v>
      </c>
    </row>
    <row r="208" spans="1:8" s="183" customFormat="1" ht="15">
      <c r="A208" s="191">
        <v>4131</v>
      </c>
      <c r="B208" s="192" t="s">
        <v>1264</v>
      </c>
      <c r="C208" s="193" t="s">
        <v>1069</v>
      </c>
      <c r="D208" s="193" t="s">
        <v>1069</v>
      </c>
      <c r="E208" s="193">
        <v>22419815</v>
      </c>
      <c r="F208" s="193">
        <v>22419815</v>
      </c>
      <c r="G208" s="193" t="s">
        <v>1069</v>
      </c>
      <c r="H208" s="194" t="s">
        <v>1069</v>
      </c>
    </row>
    <row r="209" spans="1:8" s="183" customFormat="1" ht="15">
      <c r="A209" s="191">
        <v>414</v>
      </c>
      <c r="B209" s="192" t="s">
        <v>1265</v>
      </c>
      <c r="C209" s="193" t="s">
        <v>1069</v>
      </c>
      <c r="D209" s="193">
        <v>87637828593</v>
      </c>
      <c r="E209" s="193">
        <v>5582301044</v>
      </c>
      <c r="F209" s="193">
        <v>11353794687</v>
      </c>
      <c r="G209" s="193" t="s">
        <v>1069</v>
      </c>
      <c r="H209" s="194">
        <v>93409322236</v>
      </c>
    </row>
    <row r="210" spans="1:8" s="183" customFormat="1" ht="15">
      <c r="A210" s="191">
        <v>4141</v>
      </c>
      <c r="B210" s="192" t="s">
        <v>1265</v>
      </c>
      <c r="C210" s="193" t="s">
        <v>1069</v>
      </c>
      <c r="D210" s="193">
        <v>87637828593</v>
      </c>
      <c r="E210" s="193">
        <v>5582301044</v>
      </c>
      <c r="F210" s="193">
        <v>11353794687</v>
      </c>
      <c r="G210" s="193" t="s">
        <v>1069</v>
      </c>
      <c r="H210" s="194">
        <v>93409322236</v>
      </c>
    </row>
    <row r="211" spans="1:8" s="183" customFormat="1" ht="15">
      <c r="A211" s="191">
        <v>421</v>
      </c>
      <c r="B211" s="192" t="s">
        <v>1266</v>
      </c>
      <c r="C211" s="193" t="s">
        <v>1069</v>
      </c>
      <c r="D211" s="193">
        <v>4277299</v>
      </c>
      <c r="E211" s="193">
        <v>37845982291</v>
      </c>
      <c r="F211" s="193">
        <v>37841704992</v>
      </c>
      <c r="G211" s="193" t="s">
        <v>1069</v>
      </c>
      <c r="H211" s="194" t="s">
        <v>1069</v>
      </c>
    </row>
    <row r="212" spans="1:8" s="183" customFormat="1" ht="15">
      <c r="A212" s="191">
        <v>4212</v>
      </c>
      <c r="B212" s="192" t="s">
        <v>1267</v>
      </c>
      <c r="C212" s="193" t="s">
        <v>1069</v>
      </c>
      <c r="D212" s="193">
        <v>4277299</v>
      </c>
      <c r="E212" s="193">
        <v>37845982291</v>
      </c>
      <c r="F212" s="193">
        <v>37841704992</v>
      </c>
      <c r="G212" s="193" t="s">
        <v>1069</v>
      </c>
      <c r="H212" s="194" t="s">
        <v>1069</v>
      </c>
    </row>
    <row r="213" spans="1:8" s="183" customFormat="1" ht="15">
      <c r="A213" s="191">
        <v>441</v>
      </c>
      <c r="B213" s="192" t="s">
        <v>1268</v>
      </c>
      <c r="C213" s="193" t="s">
        <v>1069</v>
      </c>
      <c r="D213" s="193">
        <v>452749098062</v>
      </c>
      <c r="E213" s="193" t="s">
        <v>1069</v>
      </c>
      <c r="F213" s="193">
        <v>50000000000</v>
      </c>
      <c r="G213" s="193" t="s">
        <v>1069</v>
      </c>
      <c r="H213" s="194">
        <v>502749098062</v>
      </c>
    </row>
    <row r="214" spans="1:8" s="183" customFormat="1" ht="15">
      <c r="A214" s="191">
        <v>4412</v>
      </c>
      <c r="B214" s="192" t="s">
        <v>1269</v>
      </c>
      <c r="C214" s="193" t="s">
        <v>1069</v>
      </c>
      <c r="D214" s="193">
        <v>452749098062</v>
      </c>
      <c r="E214" s="193" t="s">
        <v>1069</v>
      </c>
      <c r="F214" s="193">
        <v>50000000000</v>
      </c>
      <c r="G214" s="193" t="s">
        <v>1069</v>
      </c>
      <c r="H214" s="194">
        <v>502749098062</v>
      </c>
    </row>
    <row r="215" spans="1:8" s="183" customFormat="1" ht="15">
      <c r="A215" s="191">
        <v>461</v>
      </c>
      <c r="B215" s="192" t="s">
        <v>1270</v>
      </c>
      <c r="C215" s="193" t="s">
        <v>1069</v>
      </c>
      <c r="D215" s="193" t="s">
        <v>1069</v>
      </c>
      <c r="E215" s="193">
        <v>7816025140</v>
      </c>
      <c r="F215" s="193">
        <v>7816025140</v>
      </c>
      <c r="G215" s="193" t="s">
        <v>1069</v>
      </c>
      <c r="H215" s="194" t="s">
        <v>1069</v>
      </c>
    </row>
    <row r="216" spans="1:8" s="183" customFormat="1" ht="15">
      <c r="A216" s="191">
        <v>4611</v>
      </c>
      <c r="B216" s="192" t="s">
        <v>1271</v>
      </c>
      <c r="C216" s="193" t="s">
        <v>1069</v>
      </c>
      <c r="D216" s="193" t="s">
        <v>1069</v>
      </c>
      <c r="E216" s="193">
        <v>7816025140</v>
      </c>
      <c r="F216" s="193">
        <v>7816025140</v>
      </c>
      <c r="G216" s="193" t="s">
        <v>1069</v>
      </c>
      <c r="H216" s="194" t="s">
        <v>1069</v>
      </c>
    </row>
    <row r="217" spans="1:8" s="183" customFormat="1" ht="15">
      <c r="A217" s="191">
        <v>466</v>
      </c>
      <c r="B217" s="192" t="s">
        <v>1272</v>
      </c>
      <c r="C217" s="193" t="s">
        <v>1069</v>
      </c>
      <c r="D217" s="193">
        <v>1813752796</v>
      </c>
      <c r="E217" s="193">
        <v>1813752796</v>
      </c>
      <c r="F217" s="193" t="s">
        <v>1069</v>
      </c>
      <c r="G217" s="193" t="s">
        <v>1069</v>
      </c>
      <c r="H217" s="194" t="s">
        <v>1069</v>
      </c>
    </row>
    <row r="218" spans="1:8" s="183" customFormat="1" ht="15">
      <c r="A218" s="191">
        <v>511</v>
      </c>
      <c r="B218" s="192" t="s">
        <v>1273</v>
      </c>
      <c r="C218" s="193" t="s">
        <v>1069</v>
      </c>
      <c r="D218" s="193" t="s">
        <v>1069</v>
      </c>
      <c r="E218" s="193">
        <v>181236143247</v>
      </c>
      <c r="F218" s="193">
        <v>181236143247</v>
      </c>
      <c r="G218" s="193" t="s">
        <v>1069</v>
      </c>
      <c r="H218" s="194" t="s">
        <v>1069</v>
      </c>
    </row>
    <row r="219" spans="1:8" s="183" customFormat="1" ht="15">
      <c r="A219" s="191">
        <v>5112</v>
      </c>
      <c r="B219" s="192" t="s">
        <v>1274</v>
      </c>
      <c r="C219" s="193" t="s">
        <v>1069</v>
      </c>
      <c r="D219" s="193" t="s">
        <v>1069</v>
      </c>
      <c r="E219" s="193">
        <v>177048441835</v>
      </c>
      <c r="F219" s="193">
        <v>177048441835</v>
      </c>
      <c r="G219" s="193" t="s">
        <v>1069</v>
      </c>
      <c r="H219" s="194" t="s">
        <v>1069</v>
      </c>
    </row>
    <row r="220" spans="1:8" s="183" customFormat="1" ht="15">
      <c r="A220" s="191">
        <v>51121</v>
      </c>
      <c r="B220" s="192" t="s">
        <v>1275</v>
      </c>
      <c r="C220" s="193" t="s">
        <v>1069</v>
      </c>
      <c r="D220" s="193" t="s">
        <v>1069</v>
      </c>
      <c r="E220" s="193">
        <v>177048441835</v>
      </c>
      <c r="F220" s="193">
        <v>177048441835</v>
      </c>
      <c r="G220" s="193" t="s">
        <v>1069</v>
      </c>
      <c r="H220" s="194" t="s">
        <v>1069</v>
      </c>
    </row>
    <row r="221" spans="1:8" s="183" customFormat="1" ht="15">
      <c r="A221" s="191">
        <v>511211</v>
      </c>
      <c r="B221" s="192" t="s">
        <v>1275</v>
      </c>
      <c r="C221" s="193" t="s">
        <v>1069</v>
      </c>
      <c r="D221" s="193" t="s">
        <v>1069</v>
      </c>
      <c r="E221" s="193">
        <v>73810796712</v>
      </c>
      <c r="F221" s="193">
        <v>73810796712</v>
      </c>
      <c r="G221" s="193" t="s">
        <v>1069</v>
      </c>
      <c r="H221" s="194" t="s">
        <v>1069</v>
      </c>
    </row>
    <row r="222" spans="1:8" s="183" customFormat="1" ht="15">
      <c r="A222" s="191">
        <v>511212</v>
      </c>
      <c r="B222" s="192" t="s">
        <v>1276</v>
      </c>
      <c r="C222" s="193" t="s">
        <v>1069</v>
      </c>
      <c r="D222" s="193" t="s">
        <v>1069</v>
      </c>
      <c r="E222" s="193">
        <v>103237645123</v>
      </c>
      <c r="F222" s="193">
        <v>103237645123</v>
      </c>
      <c r="G222" s="193" t="s">
        <v>1069</v>
      </c>
      <c r="H222" s="194" t="s">
        <v>1069</v>
      </c>
    </row>
    <row r="223" spans="1:8" s="183" customFormat="1" ht="15">
      <c r="A223" s="191">
        <v>5113</v>
      </c>
      <c r="B223" s="192" t="s">
        <v>1277</v>
      </c>
      <c r="C223" s="193" t="s">
        <v>1069</v>
      </c>
      <c r="D223" s="193" t="s">
        <v>1069</v>
      </c>
      <c r="E223" s="193">
        <v>3987701412</v>
      </c>
      <c r="F223" s="193">
        <v>3987701412</v>
      </c>
      <c r="G223" s="193" t="s">
        <v>1069</v>
      </c>
      <c r="H223" s="194" t="s">
        <v>1069</v>
      </c>
    </row>
    <row r="224" spans="1:8" s="183" customFormat="1" ht="15">
      <c r="A224" s="191">
        <v>51131</v>
      </c>
      <c r="B224" s="192" t="s">
        <v>1278</v>
      </c>
      <c r="C224" s="193" t="s">
        <v>1069</v>
      </c>
      <c r="D224" s="193" t="s">
        <v>1069</v>
      </c>
      <c r="E224" s="193">
        <v>3987701412</v>
      </c>
      <c r="F224" s="193">
        <v>3987701412</v>
      </c>
      <c r="G224" s="193" t="s">
        <v>1069</v>
      </c>
      <c r="H224" s="194" t="s">
        <v>1069</v>
      </c>
    </row>
    <row r="225" spans="1:8" s="183" customFormat="1" ht="15">
      <c r="A225" s="191">
        <v>5118</v>
      </c>
      <c r="B225" s="192" t="s">
        <v>1279</v>
      </c>
      <c r="C225" s="193" t="s">
        <v>1069</v>
      </c>
      <c r="D225" s="193" t="s">
        <v>1069</v>
      </c>
      <c r="E225" s="193">
        <v>200000000</v>
      </c>
      <c r="F225" s="193">
        <v>200000000</v>
      </c>
      <c r="G225" s="193" t="s">
        <v>1069</v>
      </c>
      <c r="H225" s="194" t="s">
        <v>1069</v>
      </c>
    </row>
    <row r="226" spans="1:8" s="183" customFormat="1" ht="15">
      <c r="A226" s="191">
        <v>51181</v>
      </c>
      <c r="B226" s="192" t="s">
        <v>1280</v>
      </c>
      <c r="C226" s="193" t="s">
        <v>1069</v>
      </c>
      <c r="D226" s="193" t="s">
        <v>1069</v>
      </c>
      <c r="E226" s="193">
        <v>200000000</v>
      </c>
      <c r="F226" s="193">
        <v>200000000</v>
      </c>
      <c r="G226" s="193" t="s">
        <v>1069</v>
      </c>
      <c r="H226" s="194" t="s">
        <v>1069</v>
      </c>
    </row>
    <row r="227" spans="1:8" s="183" customFormat="1" ht="15">
      <c r="A227" s="191">
        <v>515</v>
      </c>
      <c r="B227" s="192" t="s">
        <v>1281</v>
      </c>
      <c r="C227" s="193" t="s">
        <v>1069</v>
      </c>
      <c r="D227" s="193" t="s">
        <v>1069</v>
      </c>
      <c r="E227" s="193">
        <v>19891005281</v>
      </c>
      <c r="F227" s="193">
        <v>19891005281</v>
      </c>
      <c r="G227" s="193" t="s">
        <v>1069</v>
      </c>
      <c r="H227" s="194" t="s">
        <v>1069</v>
      </c>
    </row>
    <row r="228" spans="1:8" s="183" customFormat="1" ht="15">
      <c r="A228" s="191">
        <v>5151</v>
      </c>
      <c r="B228" s="192" t="s">
        <v>1282</v>
      </c>
      <c r="C228" s="193" t="s">
        <v>1069</v>
      </c>
      <c r="D228" s="193" t="s">
        <v>1069</v>
      </c>
      <c r="E228" s="193">
        <v>4718751352</v>
      </c>
      <c r="F228" s="193">
        <v>4718751352</v>
      </c>
      <c r="G228" s="193" t="s">
        <v>1069</v>
      </c>
      <c r="H228" s="194" t="s">
        <v>1069</v>
      </c>
    </row>
    <row r="229" spans="1:8" s="183" customFormat="1" ht="15">
      <c r="A229" s="191">
        <v>5152</v>
      </c>
      <c r="B229" s="192" t="s">
        <v>1283</v>
      </c>
      <c r="C229" s="193" t="s">
        <v>1069</v>
      </c>
      <c r="D229" s="193" t="s">
        <v>1069</v>
      </c>
      <c r="E229" s="193">
        <v>304626727</v>
      </c>
      <c r="F229" s="193">
        <v>304626727</v>
      </c>
      <c r="G229" s="193" t="s">
        <v>1069</v>
      </c>
      <c r="H229" s="194" t="s">
        <v>1069</v>
      </c>
    </row>
    <row r="230" spans="1:8" s="183" customFormat="1" ht="15">
      <c r="A230" s="191">
        <v>5153</v>
      </c>
      <c r="B230" s="192" t="s">
        <v>1284</v>
      </c>
      <c r="C230" s="193" t="s">
        <v>1069</v>
      </c>
      <c r="D230" s="193" t="s">
        <v>1069</v>
      </c>
      <c r="E230" s="193">
        <v>1943489823</v>
      </c>
      <c r="F230" s="193">
        <v>1943489823</v>
      </c>
      <c r="G230" s="193" t="s">
        <v>1069</v>
      </c>
      <c r="H230" s="194" t="s">
        <v>1069</v>
      </c>
    </row>
    <row r="231" spans="1:8" s="183" customFormat="1" ht="15">
      <c r="A231" s="191">
        <v>5154</v>
      </c>
      <c r="B231" s="192" t="s">
        <v>1285</v>
      </c>
      <c r="C231" s="193" t="s">
        <v>1069</v>
      </c>
      <c r="D231" s="193" t="s">
        <v>1069</v>
      </c>
      <c r="E231" s="193">
        <v>12924137379</v>
      </c>
      <c r="F231" s="193">
        <v>12924137379</v>
      </c>
      <c r="G231" s="193" t="s">
        <v>1069</v>
      </c>
      <c r="H231" s="194" t="s">
        <v>1069</v>
      </c>
    </row>
    <row r="232" spans="1:8" s="183" customFormat="1" ht="15">
      <c r="A232" s="191">
        <v>521</v>
      </c>
      <c r="B232" s="192" t="s">
        <v>1286</v>
      </c>
      <c r="C232" s="193" t="s">
        <v>1069</v>
      </c>
      <c r="D232" s="193" t="s">
        <v>1069</v>
      </c>
      <c r="E232" s="193">
        <v>736950000</v>
      </c>
      <c r="F232" s="193">
        <v>736950000</v>
      </c>
      <c r="G232" s="193" t="s">
        <v>1069</v>
      </c>
      <c r="H232" s="194" t="s">
        <v>1069</v>
      </c>
    </row>
    <row r="233" spans="1:8" s="183" customFormat="1" ht="15">
      <c r="A233" s="191">
        <v>5213</v>
      </c>
      <c r="B233" s="192" t="s">
        <v>1287</v>
      </c>
      <c r="C233" s="193" t="s">
        <v>1069</v>
      </c>
      <c r="D233" s="193" t="s">
        <v>1069</v>
      </c>
      <c r="E233" s="193">
        <v>736950000</v>
      </c>
      <c r="F233" s="193">
        <v>736950000</v>
      </c>
      <c r="G233" s="193" t="s">
        <v>1069</v>
      </c>
      <c r="H233" s="194" t="s">
        <v>1069</v>
      </c>
    </row>
    <row r="234" spans="1:8" s="183" customFormat="1" ht="15">
      <c r="A234" s="191">
        <v>52132</v>
      </c>
      <c r="B234" s="192" t="s">
        <v>1288</v>
      </c>
      <c r="C234" s="193" t="s">
        <v>1069</v>
      </c>
      <c r="D234" s="193" t="s">
        <v>1069</v>
      </c>
      <c r="E234" s="193">
        <v>736950000</v>
      </c>
      <c r="F234" s="193">
        <v>736950000</v>
      </c>
      <c r="G234" s="193" t="s">
        <v>1069</v>
      </c>
      <c r="H234" s="194" t="s">
        <v>1069</v>
      </c>
    </row>
    <row r="235" spans="1:8" s="183" customFormat="1" ht="15">
      <c r="A235" s="191">
        <v>621</v>
      </c>
      <c r="B235" s="192" t="s">
        <v>1289</v>
      </c>
      <c r="C235" s="193" t="s">
        <v>1069</v>
      </c>
      <c r="D235" s="193" t="s">
        <v>1069</v>
      </c>
      <c r="E235" s="193">
        <v>11183521926</v>
      </c>
      <c r="F235" s="193">
        <v>11183521926</v>
      </c>
      <c r="G235" s="193" t="s">
        <v>1069</v>
      </c>
      <c r="H235" s="194" t="s">
        <v>1069</v>
      </c>
    </row>
    <row r="236" spans="1:8" s="183" customFormat="1" ht="15">
      <c r="A236" s="191">
        <v>6211</v>
      </c>
      <c r="B236" s="192" t="s">
        <v>1290</v>
      </c>
      <c r="C236" s="193" t="s">
        <v>1069</v>
      </c>
      <c r="D236" s="193" t="s">
        <v>1069</v>
      </c>
      <c r="E236" s="193">
        <v>5042416924</v>
      </c>
      <c r="F236" s="193">
        <v>5042416924</v>
      </c>
      <c r="G236" s="193" t="s">
        <v>1069</v>
      </c>
      <c r="H236" s="194" t="s">
        <v>1069</v>
      </c>
    </row>
    <row r="237" spans="1:8" s="183" customFormat="1" ht="15">
      <c r="A237" s="191" t="s">
        <v>1291</v>
      </c>
      <c r="B237" s="192" t="s">
        <v>1292</v>
      </c>
      <c r="C237" s="193" t="s">
        <v>1069</v>
      </c>
      <c r="D237" s="193" t="s">
        <v>1069</v>
      </c>
      <c r="E237" s="193">
        <v>3043864106</v>
      </c>
      <c r="F237" s="193">
        <v>3043864106</v>
      </c>
      <c r="G237" s="193" t="s">
        <v>1069</v>
      </c>
      <c r="H237" s="194" t="s">
        <v>1069</v>
      </c>
    </row>
    <row r="238" spans="1:8" s="183" customFormat="1" ht="15">
      <c r="A238" s="191" t="s">
        <v>1293</v>
      </c>
      <c r="B238" s="192" t="s">
        <v>1294</v>
      </c>
      <c r="C238" s="193" t="s">
        <v>1069</v>
      </c>
      <c r="D238" s="193" t="s">
        <v>1069</v>
      </c>
      <c r="E238" s="193">
        <v>1998552818</v>
      </c>
      <c r="F238" s="193">
        <v>1998552818</v>
      </c>
      <c r="G238" s="193" t="s">
        <v>1069</v>
      </c>
      <c r="H238" s="194" t="s">
        <v>1069</v>
      </c>
    </row>
    <row r="239" spans="1:8" s="183" customFormat="1" ht="15">
      <c r="A239" s="191">
        <v>6212</v>
      </c>
      <c r="B239" s="192" t="s">
        <v>1295</v>
      </c>
      <c r="C239" s="193" t="s">
        <v>1069</v>
      </c>
      <c r="D239" s="193" t="s">
        <v>1069</v>
      </c>
      <c r="E239" s="193">
        <v>6141105002</v>
      </c>
      <c r="F239" s="193">
        <v>6141105002</v>
      </c>
      <c r="G239" s="193" t="s">
        <v>1069</v>
      </c>
      <c r="H239" s="194" t="s">
        <v>1069</v>
      </c>
    </row>
    <row r="240" spans="1:8" s="183" customFormat="1" ht="15">
      <c r="A240" s="191" t="s">
        <v>1296</v>
      </c>
      <c r="B240" s="192" t="s">
        <v>1297</v>
      </c>
      <c r="C240" s="193" t="s">
        <v>1069</v>
      </c>
      <c r="D240" s="193" t="s">
        <v>1069</v>
      </c>
      <c r="E240" s="193">
        <v>4782729260</v>
      </c>
      <c r="F240" s="193">
        <v>4782729260</v>
      </c>
      <c r="G240" s="193" t="s">
        <v>1069</v>
      </c>
      <c r="H240" s="194" t="s">
        <v>1069</v>
      </c>
    </row>
    <row r="241" spans="1:8" s="183" customFormat="1" ht="15">
      <c r="A241" s="191" t="s">
        <v>1298</v>
      </c>
      <c r="B241" s="192" t="s">
        <v>1299</v>
      </c>
      <c r="C241" s="193" t="s">
        <v>1069</v>
      </c>
      <c r="D241" s="193" t="s">
        <v>1069</v>
      </c>
      <c r="E241" s="193">
        <v>1358375742</v>
      </c>
      <c r="F241" s="193">
        <v>1358375742</v>
      </c>
      <c r="G241" s="193" t="s">
        <v>1069</v>
      </c>
      <c r="H241" s="194" t="s">
        <v>1069</v>
      </c>
    </row>
    <row r="242" spans="1:8" s="183" customFormat="1" ht="15">
      <c r="A242" s="191">
        <v>622</v>
      </c>
      <c r="B242" s="192" t="s">
        <v>1300</v>
      </c>
      <c r="C242" s="193" t="s">
        <v>1069</v>
      </c>
      <c r="D242" s="193" t="s">
        <v>1069</v>
      </c>
      <c r="E242" s="193">
        <v>85303853651</v>
      </c>
      <c r="F242" s="193">
        <v>85303853651</v>
      </c>
      <c r="G242" s="193" t="s">
        <v>1069</v>
      </c>
      <c r="H242" s="194" t="s">
        <v>1069</v>
      </c>
    </row>
    <row r="243" spans="1:8" s="183" customFormat="1" ht="15">
      <c r="A243" s="191">
        <v>6221</v>
      </c>
      <c r="B243" s="192" t="s">
        <v>1301</v>
      </c>
      <c r="C243" s="193" t="s">
        <v>1069</v>
      </c>
      <c r="D243" s="193" t="s">
        <v>1069</v>
      </c>
      <c r="E243" s="193">
        <v>78792170343</v>
      </c>
      <c r="F243" s="193">
        <v>78792170343</v>
      </c>
      <c r="G243" s="193" t="s">
        <v>1069</v>
      </c>
      <c r="H243" s="194" t="s">
        <v>1069</v>
      </c>
    </row>
    <row r="244" spans="1:8" s="183" customFormat="1" ht="15">
      <c r="A244" s="191" t="s">
        <v>1302</v>
      </c>
      <c r="B244" s="192" t="s">
        <v>1303</v>
      </c>
      <c r="C244" s="193" t="s">
        <v>1069</v>
      </c>
      <c r="D244" s="193" t="s">
        <v>1069</v>
      </c>
      <c r="E244" s="193">
        <v>62919788770</v>
      </c>
      <c r="F244" s="193">
        <v>62919788770</v>
      </c>
      <c r="G244" s="193" t="s">
        <v>1069</v>
      </c>
      <c r="H244" s="194" t="s">
        <v>1069</v>
      </c>
    </row>
    <row r="245" spans="1:8" s="183" customFormat="1" ht="15">
      <c r="A245" s="191" t="s">
        <v>1304</v>
      </c>
      <c r="B245" s="192" t="s">
        <v>1305</v>
      </c>
      <c r="C245" s="193" t="s">
        <v>1069</v>
      </c>
      <c r="D245" s="193" t="s">
        <v>1069</v>
      </c>
      <c r="E245" s="193">
        <v>8261173164</v>
      </c>
      <c r="F245" s="193">
        <v>8261173164</v>
      </c>
      <c r="G245" s="193" t="s">
        <v>1069</v>
      </c>
      <c r="H245" s="194" t="s">
        <v>1069</v>
      </c>
    </row>
    <row r="246" spans="1:8" s="183" customFormat="1" ht="15">
      <c r="A246" s="191" t="s">
        <v>1306</v>
      </c>
      <c r="B246" s="192" t="s">
        <v>1307</v>
      </c>
      <c r="C246" s="193" t="s">
        <v>1069</v>
      </c>
      <c r="D246" s="193" t="s">
        <v>1069</v>
      </c>
      <c r="E246" s="193">
        <v>1438460564</v>
      </c>
      <c r="F246" s="193">
        <v>1438460564</v>
      </c>
      <c r="G246" s="193" t="s">
        <v>1069</v>
      </c>
      <c r="H246" s="194" t="s">
        <v>1069</v>
      </c>
    </row>
    <row r="247" spans="1:8" s="183" customFormat="1" ht="15">
      <c r="A247" s="191" t="s">
        <v>1308</v>
      </c>
      <c r="B247" s="192" t="s">
        <v>1309</v>
      </c>
      <c r="C247" s="193" t="s">
        <v>1069</v>
      </c>
      <c r="D247" s="193" t="s">
        <v>1069</v>
      </c>
      <c r="E247" s="193">
        <v>916492845</v>
      </c>
      <c r="F247" s="193">
        <v>916492845</v>
      </c>
      <c r="G247" s="193" t="s">
        <v>1069</v>
      </c>
      <c r="H247" s="194" t="s">
        <v>1069</v>
      </c>
    </row>
    <row r="248" spans="1:8" s="183" customFormat="1" ht="15">
      <c r="A248" s="191" t="s">
        <v>1310</v>
      </c>
      <c r="B248" s="192" t="s">
        <v>1311</v>
      </c>
      <c r="C248" s="193" t="s">
        <v>1069</v>
      </c>
      <c r="D248" s="193" t="s">
        <v>1069</v>
      </c>
      <c r="E248" s="193">
        <v>5256255000</v>
      </c>
      <c r="F248" s="193">
        <v>5256255000</v>
      </c>
      <c r="G248" s="193" t="s">
        <v>1069</v>
      </c>
      <c r="H248" s="194" t="s">
        <v>1069</v>
      </c>
    </row>
    <row r="249" spans="1:8" s="183" customFormat="1" ht="15">
      <c r="A249" s="191">
        <v>6222</v>
      </c>
      <c r="B249" s="192" t="s">
        <v>1312</v>
      </c>
      <c r="C249" s="193" t="s">
        <v>1069</v>
      </c>
      <c r="D249" s="193" t="s">
        <v>1069</v>
      </c>
      <c r="E249" s="193">
        <v>6511683308</v>
      </c>
      <c r="F249" s="193">
        <v>6511683308</v>
      </c>
      <c r="G249" s="193" t="s">
        <v>1069</v>
      </c>
      <c r="H249" s="194" t="s">
        <v>1069</v>
      </c>
    </row>
    <row r="250" spans="1:8" s="183" customFormat="1" ht="15">
      <c r="A250" s="191" t="s">
        <v>1313</v>
      </c>
      <c r="B250" s="192" t="s">
        <v>1314</v>
      </c>
      <c r="C250" s="193" t="s">
        <v>1069</v>
      </c>
      <c r="D250" s="193" t="s">
        <v>1069</v>
      </c>
      <c r="E250" s="193">
        <v>4991828235</v>
      </c>
      <c r="F250" s="193">
        <v>4991828235</v>
      </c>
      <c r="G250" s="193" t="s">
        <v>1069</v>
      </c>
      <c r="H250" s="194" t="s">
        <v>1069</v>
      </c>
    </row>
    <row r="251" spans="1:8" s="183" customFormat="1" ht="15">
      <c r="A251" s="191" t="s">
        <v>1315</v>
      </c>
      <c r="B251" s="192" t="s">
        <v>1316</v>
      </c>
      <c r="C251" s="193" t="s">
        <v>1069</v>
      </c>
      <c r="D251" s="193" t="s">
        <v>1069</v>
      </c>
      <c r="E251" s="193">
        <v>823789620</v>
      </c>
      <c r="F251" s="193">
        <v>823789620</v>
      </c>
      <c r="G251" s="193" t="s">
        <v>1069</v>
      </c>
      <c r="H251" s="194" t="s">
        <v>1069</v>
      </c>
    </row>
    <row r="252" spans="1:8" s="183" customFormat="1" ht="15">
      <c r="A252" s="191" t="s">
        <v>1317</v>
      </c>
      <c r="B252" s="192" t="s">
        <v>1318</v>
      </c>
      <c r="C252" s="193" t="s">
        <v>1069</v>
      </c>
      <c r="D252" s="193" t="s">
        <v>1069</v>
      </c>
      <c r="E252" s="193">
        <v>137298273</v>
      </c>
      <c r="F252" s="193">
        <v>137298273</v>
      </c>
      <c r="G252" s="193" t="s">
        <v>1069</v>
      </c>
      <c r="H252" s="194" t="s">
        <v>1069</v>
      </c>
    </row>
    <row r="253" spans="1:8" s="183" customFormat="1" ht="15">
      <c r="A253" s="191" t="s">
        <v>1319</v>
      </c>
      <c r="B253" s="192" t="s">
        <v>1320</v>
      </c>
      <c r="C253" s="193" t="s">
        <v>1069</v>
      </c>
      <c r="D253" s="193" t="s">
        <v>1069</v>
      </c>
      <c r="E253" s="193">
        <v>91532180</v>
      </c>
      <c r="F253" s="193">
        <v>91532180</v>
      </c>
      <c r="G253" s="193" t="s">
        <v>1069</v>
      </c>
      <c r="H253" s="194" t="s">
        <v>1069</v>
      </c>
    </row>
    <row r="254" spans="1:8" s="183" customFormat="1" ht="15">
      <c r="A254" s="191" t="s">
        <v>1321</v>
      </c>
      <c r="B254" s="192" t="s">
        <v>1322</v>
      </c>
      <c r="C254" s="193" t="s">
        <v>1069</v>
      </c>
      <c r="D254" s="193" t="s">
        <v>1069</v>
      </c>
      <c r="E254" s="193">
        <v>467235000</v>
      </c>
      <c r="F254" s="193">
        <v>467235000</v>
      </c>
      <c r="G254" s="193" t="s">
        <v>1069</v>
      </c>
      <c r="H254" s="194" t="s">
        <v>1069</v>
      </c>
    </row>
    <row r="255" spans="1:8" s="183" customFormat="1" ht="15">
      <c r="A255" s="191">
        <v>627</v>
      </c>
      <c r="B255" s="192" t="s">
        <v>1323</v>
      </c>
      <c r="C255" s="193" t="s">
        <v>1069</v>
      </c>
      <c r="D255" s="193" t="s">
        <v>1069</v>
      </c>
      <c r="E255" s="193">
        <v>40057742734</v>
      </c>
      <c r="F255" s="193">
        <v>40057742734</v>
      </c>
      <c r="G255" s="193" t="s">
        <v>1069</v>
      </c>
      <c r="H255" s="194" t="s">
        <v>1069</v>
      </c>
    </row>
    <row r="256" spans="1:8" s="183" customFormat="1" ht="15">
      <c r="A256" s="191">
        <v>6271</v>
      </c>
      <c r="B256" s="192" t="s">
        <v>1324</v>
      </c>
      <c r="C256" s="193" t="s">
        <v>1069</v>
      </c>
      <c r="D256" s="193" t="s">
        <v>1069</v>
      </c>
      <c r="E256" s="193">
        <v>5585251923</v>
      </c>
      <c r="F256" s="193">
        <v>5585251923</v>
      </c>
      <c r="G256" s="193" t="s">
        <v>1069</v>
      </c>
      <c r="H256" s="194" t="s">
        <v>1069</v>
      </c>
    </row>
    <row r="257" spans="1:8" s="183" customFormat="1" ht="15">
      <c r="A257" s="191">
        <v>62711</v>
      </c>
      <c r="B257" s="192" t="s">
        <v>1325</v>
      </c>
      <c r="C257" s="193" t="s">
        <v>1069</v>
      </c>
      <c r="D257" s="193" t="s">
        <v>1069</v>
      </c>
      <c r="E257" s="193">
        <v>4390943247</v>
      </c>
      <c r="F257" s="193">
        <v>4390943247</v>
      </c>
      <c r="G257" s="193" t="s">
        <v>1069</v>
      </c>
      <c r="H257" s="194" t="s">
        <v>1069</v>
      </c>
    </row>
    <row r="258" spans="1:8" s="183" customFormat="1" ht="15">
      <c r="A258" s="191" t="s">
        <v>1326</v>
      </c>
      <c r="B258" s="192" t="s">
        <v>1327</v>
      </c>
      <c r="C258" s="193" t="s">
        <v>1069</v>
      </c>
      <c r="D258" s="193" t="s">
        <v>1069</v>
      </c>
      <c r="E258" s="193">
        <v>3526369451</v>
      </c>
      <c r="F258" s="193">
        <v>3526369451</v>
      </c>
      <c r="G258" s="193" t="s">
        <v>1069</v>
      </c>
      <c r="H258" s="194" t="s">
        <v>1069</v>
      </c>
    </row>
    <row r="259" spans="1:8" s="183" customFormat="1" ht="15">
      <c r="A259" s="191" t="s">
        <v>1328</v>
      </c>
      <c r="B259" s="192" t="s">
        <v>1329</v>
      </c>
      <c r="C259" s="193" t="s">
        <v>1069</v>
      </c>
      <c r="D259" s="193" t="s">
        <v>1069</v>
      </c>
      <c r="E259" s="193">
        <v>676622970</v>
      </c>
      <c r="F259" s="193">
        <v>676622970</v>
      </c>
      <c r="G259" s="193" t="s">
        <v>1069</v>
      </c>
      <c r="H259" s="194" t="s">
        <v>1069</v>
      </c>
    </row>
    <row r="260" spans="1:8" s="183" customFormat="1" ht="15">
      <c r="A260" s="191" t="s">
        <v>1330</v>
      </c>
      <c r="B260" s="192" t="s">
        <v>1331</v>
      </c>
      <c r="C260" s="193" t="s">
        <v>1069</v>
      </c>
      <c r="D260" s="193" t="s">
        <v>1069</v>
      </c>
      <c r="E260" s="193">
        <v>112770496</v>
      </c>
      <c r="F260" s="193">
        <v>112770496</v>
      </c>
      <c r="G260" s="193" t="s">
        <v>1069</v>
      </c>
      <c r="H260" s="194" t="s">
        <v>1069</v>
      </c>
    </row>
    <row r="261" spans="1:8" s="183" customFormat="1" ht="15">
      <c r="A261" s="191" t="s">
        <v>1332</v>
      </c>
      <c r="B261" s="192" t="s">
        <v>1333</v>
      </c>
      <c r="C261" s="193" t="s">
        <v>1069</v>
      </c>
      <c r="D261" s="193" t="s">
        <v>1069</v>
      </c>
      <c r="E261" s="193">
        <v>75180330</v>
      </c>
      <c r="F261" s="193">
        <v>75180330</v>
      </c>
      <c r="G261" s="193" t="s">
        <v>1069</v>
      </c>
      <c r="H261" s="194" t="s">
        <v>1069</v>
      </c>
    </row>
    <row r="262" spans="1:8" s="183" customFormat="1" ht="15">
      <c r="A262" s="191">
        <v>62712</v>
      </c>
      <c r="B262" s="192" t="s">
        <v>1334</v>
      </c>
      <c r="C262" s="193" t="s">
        <v>1069</v>
      </c>
      <c r="D262" s="193" t="s">
        <v>1069</v>
      </c>
      <c r="E262" s="193">
        <v>1194308676</v>
      </c>
      <c r="F262" s="193">
        <v>1194308676</v>
      </c>
      <c r="G262" s="193" t="s">
        <v>1069</v>
      </c>
      <c r="H262" s="194" t="s">
        <v>1069</v>
      </c>
    </row>
    <row r="263" spans="1:8" s="183" customFormat="1" ht="15">
      <c r="A263" s="191" t="s">
        <v>1335</v>
      </c>
      <c r="B263" s="192" t="s">
        <v>1336</v>
      </c>
      <c r="C263" s="193" t="s">
        <v>1069</v>
      </c>
      <c r="D263" s="193" t="s">
        <v>1069</v>
      </c>
      <c r="E263" s="193">
        <v>1052343591</v>
      </c>
      <c r="F263" s="193">
        <v>1052343591</v>
      </c>
      <c r="G263" s="193" t="s">
        <v>1069</v>
      </c>
      <c r="H263" s="194" t="s">
        <v>1069</v>
      </c>
    </row>
    <row r="264" spans="1:8" s="183" customFormat="1" ht="15">
      <c r="A264" s="191" t="s">
        <v>1337</v>
      </c>
      <c r="B264" s="192" t="s">
        <v>1338</v>
      </c>
      <c r="C264" s="193" t="s">
        <v>1069</v>
      </c>
      <c r="D264" s="193" t="s">
        <v>1069</v>
      </c>
      <c r="E264" s="193">
        <v>111103110</v>
      </c>
      <c r="F264" s="193">
        <v>111103110</v>
      </c>
      <c r="G264" s="193" t="s">
        <v>1069</v>
      </c>
      <c r="H264" s="194" t="s">
        <v>1069</v>
      </c>
    </row>
    <row r="265" spans="1:8" s="183" customFormat="1" ht="15">
      <c r="A265" s="191" t="s">
        <v>1339</v>
      </c>
      <c r="B265" s="192" t="s">
        <v>1340</v>
      </c>
      <c r="C265" s="193" t="s">
        <v>1069</v>
      </c>
      <c r="D265" s="193" t="s">
        <v>1069</v>
      </c>
      <c r="E265" s="193">
        <v>18517185</v>
      </c>
      <c r="F265" s="193">
        <v>18517185</v>
      </c>
      <c r="G265" s="193" t="s">
        <v>1069</v>
      </c>
      <c r="H265" s="194" t="s">
        <v>1069</v>
      </c>
    </row>
    <row r="266" spans="1:8" s="183" customFormat="1" ht="15">
      <c r="A266" s="191" t="s">
        <v>1341</v>
      </c>
      <c r="B266" s="192" t="s">
        <v>1342</v>
      </c>
      <c r="C266" s="193" t="s">
        <v>1069</v>
      </c>
      <c r="D266" s="193" t="s">
        <v>1069</v>
      </c>
      <c r="E266" s="193">
        <v>12344790</v>
      </c>
      <c r="F266" s="193">
        <v>12344790</v>
      </c>
      <c r="G266" s="193" t="s">
        <v>1069</v>
      </c>
      <c r="H266" s="194" t="s">
        <v>1069</v>
      </c>
    </row>
    <row r="267" spans="1:8" s="183" customFormat="1" ht="15">
      <c r="A267" s="191">
        <v>6272</v>
      </c>
      <c r="B267" s="192" t="s">
        <v>1343</v>
      </c>
      <c r="C267" s="193" t="s">
        <v>1069</v>
      </c>
      <c r="D267" s="193" t="s">
        <v>1069</v>
      </c>
      <c r="E267" s="193">
        <v>570177342</v>
      </c>
      <c r="F267" s="193">
        <v>570177342</v>
      </c>
      <c r="G267" s="193" t="s">
        <v>1069</v>
      </c>
      <c r="H267" s="194" t="s">
        <v>1069</v>
      </c>
    </row>
    <row r="268" spans="1:8" s="183" customFormat="1" ht="15">
      <c r="A268" s="191">
        <v>62721</v>
      </c>
      <c r="B268" s="192" t="s">
        <v>1344</v>
      </c>
      <c r="C268" s="193" t="s">
        <v>1069</v>
      </c>
      <c r="D268" s="193" t="s">
        <v>1069</v>
      </c>
      <c r="E268" s="193">
        <v>511193450</v>
      </c>
      <c r="F268" s="193">
        <v>511193450</v>
      </c>
      <c r="G268" s="193" t="s">
        <v>1069</v>
      </c>
      <c r="H268" s="194" t="s">
        <v>1069</v>
      </c>
    </row>
    <row r="269" spans="1:8" s="183" customFormat="1" ht="15">
      <c r="A269" s="191">
        <v>62722</v>
      </c>
      <c r="B269" s="192" t="s">
        <v>1345</v>
      </c>
      <c r="C269" s="193" t="s">
        <v>1069</v>
      </c>
      <c r="D269" s="193" t="s">
        <v>1069</v>
      </c>
      <c r="E269" s="193">
        <v>58983892</v>
      </c>
      <c r="F269" s="193">
        <v>58983892</v>
      </c>
      <c r="G269" s="193" t="s">
        <v>1069</v>
      </c>
      <c r="H269" s="194" t="s">
        <v>1069</v>
      </c>
    </row>
    <row r="270" spans="1:8" s="183" customFormat="1" ht="15">
      <c r="A270" s="191">
        <v>6273</v>
      </c>
      <c r="B270" s="192" t="s">
        <v>1346</v>
      </c>
      <c r="C270" s="193" t="s">
        <v>1069</v>
      </c>
      <c r="D270" s="193" t="s">
        <v>1069</v>
      </c>
      <c r="E270" s="193">
        <v>15367822467</v>
      </c>
      <c r="F270" s="193">
        <v>15367822467</v>
      </c>
      <c r="G270" s="193" t="s">
        <v>1069</v>
      </c>
      <c r="H270" s="194" t="s">
        <v>1069</v>
      </c>
    </row>
    <row r="271" spans="1:8" s="183" customFormat="1" ht="15">
      <c r="A271" s="191">
        <v>62731</v>
      </c>
      <c r="B271" s="192" t="s">
        <v>1347</v>
      </c>
      <c r="C271" s="193" t="s">
        <v>1069</v>
      </c>
      <c r="D271" s="193" t="s">
        <v>1069</v>
      </c>
      <c r="E271" s="193">
        <v>13342936308</v>
      </c>
      <c r="F271" s="193">
        <v>13342936308</v>
      </c>
      <c r="G271" s="193" t="s">
        <v>1069</v>
      </c>
      <c r="H271" s="194" t="s">
        <v>1069</v>
      </c>
    </row>
    <row r="272" spans="1:8" s="183" customFormat="1" ht="15">
      <c r="A272" s="191">
        <v>62732</v>
      </c>
      <c r="B272" s="192" t="s">
        <v>1348</v>
      </c>
      <c r="C272" s="193" t="s">
        <v>1069</v>
      </c>
      <c r="D272" s="193" t="s">
        <v>1069</v>
      </c>
      <c r="E272" s="193">
        <v>2024886159</v>
      </c>
      <c r="F272" s="193">
        <v>2024886159</v>
      </c>
      <c r="G272" s="193" t="s">
        <v>1069</v>
      </c>
      <c r="H272" s="194" t="s">
        <v>1069</v>
      </c>
    </row>
    <row r="273" spans="1:8" s="183" customFormat="1" ht="15">
      <c r="A273" s="191">
        <v>6274</v>
      </c>
      <c r="B273" s="192" t="s">
        <v>1349</v>
      </c>
      <c r="C273" s="193" t="s">
        <v>1069</v>
      </c>
      <c r="D273" s="193" t="s">
        <v>1069</v>
      </c>
      <c r="E273" s="193">
        <v>14728631128</v>
      </c>
      <c r="F273" s="193">
        <v>14728631128</v>
      </c>
      <c r="G273" s="193" t="s">
        <v>1069</v>
      </c>
      <c r="H273" s="194" t="s">
        <v>1069</v>
      </c>
    </row>
    <row r="274" spans="1:8" s="183" customFormat="1" ht="15">
      <c r="A274" s="191">
        <v>62741</v>
      </c>
      <c r="B274" s="192" t="s">
        <v>1350</v>
      </c>
      <c r="C274" s="193" t="s">
        <v>1069</v>
      </c>
      <c r="D274" s="193" t="s">
        <v>1069</v>
      </c>
      <c r="E274" s="193">
        <v>14728631128</v>
      </c>
      <c r="F274" s="193">
        <v>14728631128</v>
      </c>
      <c r="G274" s="193" t="s">
        <v>1069</v>
      </c>
      <c r="H274" s="194" t="s">
        <v>1069</v>
      </c>
    </row>
    <row r="275" spans="1:8" s="183" customFormat="1" ht="15">
      <c r="A275" s="191" t="s">
        <v>1351</v>
      </c>
      <c r="B275" s="192" t="s">
        <v>1352</v>
      </c>
      <c r="C275" s="193" t="s">
        <v>1069</v>
      </c>
      <c r="D275" s="193" t="s">
        <v>1069</v>
      </c>
      <c r="E275" s="193">
        <v>9223102384</v>
      </c>
      <c r="F275" s="193">
        <v>9223102384</v>
      </c>
      <c r="G275" s="193" t="s">
        <v>1069</v>
      </c>
      <c r="H275" s="194" t="s">
        <v>1069</v>
      </c>
    </row>
    <row r="276" spans="1:8" s="183" customFormat="1" ht="15">
      <c r="A276" s="191" t="s">
        <v>1353</v>
      </c>
      <c r="B276" s="192" t="s">
        <v>1354</v>
      </c>
      <c r="C276" s="193" t="s">
        <v>1069</v>
      </c>
      <c r="D276" s="193" t="s">
        <v>1069</v>
      </c>
      <c r="E276" s="193">
        <v>2543224165</v>
      </c>
      <c r="F276" s="193">
        <v>2543224165</v>
      </c>
      <c r="G276" s="193" t="s">
        <v>1069</v>
      </c>
      <c r="H276" s="194" t="s">
        <v>1069</v>
      </c>
    </row>
    <row r="277" spans="1:8" s="183" customFormat="1" ht="15">
      <c r="A277" s="191" t="s">
        <v>1355</v>
      </c>
      <c r="B277" s="192" t="s">
        <v>1356</v>
      </c>
      <c r="C277" s="193" t="s">
        <v>1069</v>
      </c>
      <c r="D277" s="193" t="s">
        <v>1069</v>
      </c>
      <c r="E277" s="193">
        <v>2962304579</v>
      </c>
      <c r="F277" s="193">
        <v>2962304579</v>
      </c>
      <c r="G277" s="193" t="s">
        <v>1069</v>
      </c>
      <c r="H277" s="194" t="s">
        <v>1069</v>
      </c>
    </row>
    <row r="278" spans="1:8" s="183" customFormat="1" ht="15">
      <c r="A278" s="191">
        <v>6277</v>
      </c>
      <c r="B278" s="192" t="s">
        <v>1357</v>
      </c>
      <c r="C278" s="193" t="s">
        <v>1069</v>
      </c>
      <c r="D278" s="193" t="s">
        <v>1069</v>
      </c>
      <c r="E278" s="193">
        <v>2853884048</v>
      </c>
      <c r="F278" s="193">
        <v>2853884048</v>
      </c>
      <c r="G278" s="193" t="s">
        <v>1069</v>
      </c>
      <c r="H278" s="194" t="s">
        <v>1069</v>
      </c>
    </row>
    <row r="279" spans="1:8" s="183" customFormat="1" ht="15">
      <c r="A279" s="191">
        <v>62771</v>
      </c>
      <c r="B279" s="192" t="s">
        <v>1358</v>
      </c>
      <c r="C279" s="193" t="s">
        <v>1069</v>
      </c>
      <c r="D279" s="193" t="s">
        <v>1069</v>
      </c>
      <c r="E279" s="193">
        <v>846559583</v>
      </c>
      <c r="F279" s="193">
        <v>846559583</v>
      </c>
      <c r="G279" s="193" t="s">
        <v>1069</v>
      </c>
      <c r="H279" s="194" t="s">
        <v>1069</v>
      </c>
    </row>
    <row r="280" spans="1:8" s="183" customFormat="1" ht="15">
      <c r="A280" s="191">
        <v>62772</v>
      </c>
      <c r="B280" s="192" t="s">
        <v>1359</v>
      </c>
      <c r="C280" s="193" t="s">
        <v>1069</v>
      </c>
      <c r="D280" s="193" t="s">
        <v>1069</v>
      </c>
      <c r="E280" s="193">
        <v>2007324465</v>
      </c>
      <c r="F280" s="193">
        <v>2007324465</v>
      </c>
      <c r="G280" s="193" t="s">
        <v>1069</v>
      </c>
      <c r="H280" s="194" t="s">
        <v>1069</v>
      </c>
    </row>
    <row r="281" spans="1:8" s="183" customFormat="1" ht="15">
      <c r="A281" s="191">
        <v>6278</v>
      </c>
      <c r="B281" s="192" t="s">
        <v>1360</v>
      </c>
      <c r="C281" s="193" t="s">
        <v>1069</v>
      </c>
      <c r="D281" s="193" t="s">
        <v>1069</v>
      </c>
      <c r="E281" s="193">
        <v>951975826</v>
      </c>
      <c r="F281" s="193">
        <v>951975826</v>
      </c>
      <c r="G281" s="193" t="s">
        <v>1069</v>
      </c>
      <c r="H281" s="194" t="s">
        <v>1069</v>
      </c>
    </row>
    <row r="282" spans="1:8" s="183" customFormat="1" ht="15">
      <c r="A282" s="191">
        <v>62781</v>
      </c>
      <c r="B282" s="192" t="s">
        <v>1361</v>
      </c>
      <c r="C282" s="193" t="s">
        <v>1069</v>
      </c>
      <c r="D282" s="193" t="s">
        <v>1069</v>
      </c>
      <c r="E282" s="193">
        <v>803723917</v>
      </c>
      <c r="F282" s="193">
        <v>803723917</v>
      </c>
      <c r="G282" s="193" t="s">
        <v>1069</v>
      </c>
      <c r="H282" s="194" t="s">
        <v>1069</v>
      </c>
    </row>
    <row r="283" spans="1:8" s="183" customFormat="1" ht="15">
      <c r="A283" s="191" t="s">
        <v>1362</v>
      </c>
      <c r="B283" s="192" t="s">
        <v>1363</v>
      </c>
      <c r="C283" s="193" t="s">
        <v>1069</v>
      </c>
      <c r="D283" s="193" t="s">
        <v>1069</v>
      </c>
      <c r="E283" s="193">
        <v>170910939</v>
      </c>
      <c r="F283" s="193">
        <v>170910939</v>
      </c>
      <c r="G283" s="193" t="s">
        <v>1069</v>
      </c>
      <c r="H283" s="194" t="s">
        <v>1069</v>
      </c>
    </row>
    <row r="284" spans="1:8" s="183" customFormat="1" ht="15">
      <c r="A284" s="191" t="s">
        <v>1364</v>
      </c>
      <c r="B284" s="192" t="s">
        <v>1365</v>
      </c>
      <c r="C284" s="193" t="s">
        <v>1069</v>
      </c>
      <c r="D284" s="193" t="s">
        <v>1069</v>
      </c>
      <c r="E284" s="193">
        <v>136306508</v>
      </c>
      <c r="F284" s="193">
        <v>136306508</v>
      </c>
      <c r="G284" s="193" t="s">
        <v>1069</v>
      </c>
      <c r="H284" s="194" t="s">
        <v>1069</v>
      </c>
    </row>
    <row r="285" spans="1:8" s="183" customFormat="1" ht="15">
      <c r="A285" s="191" t="s">
        <v>1366</v>
      </c>
      <c r="B285" s="192" t="s">
        <v>1367</v>
      </c>
      <c r="C285" s="193" t="s">
        <v>1069</v>
      </c>
      <c r="D285" s="193" t="s">
        <v>1069</v>
      </c>
      <c r="E285" s="193">
        <v>496506470</v>
      </c>
      <c r="F285" s="193">
        <v>496506470</v>
      </c>
      <c r="G285" s="193" t="s">
        <v>1069</v>
      </c>
      <c r="H285" s="194" t="s">
        <v>1069</v>
      </c>
    </row>
    <row r="286" spans="1:8" s="183" customFormat="1" ht="15">
      <c r="A286" s="191">
        <v>62782</v>
      </c>
      <c r="B286" s="192" t="s">
        <v>1368</v>
      </c>
      <c r="C286" s="193" t="s">
        <v>1069</v>
      </c>
      <c r="D286" s="193" t="s">
        <v>1069</v>
      </c>
      <c r="E286" s="193">
        <v>148251909</v>
      </c>
      <c r="F286" s="193">
        <v>148251909</v>
      </c>
      <c r="G286" s="193" t="s">
        <v>1069</v>
      </c>
      <c r="H286" s="194" t="s">
        <v>1069</v>
      </c>
    </row>
    <row r="287" spans="1:8" s="183" customFormat="1" ht="15">
      <c r="A287" s="191" t="s">
        <v>1369</v>
      </c>
      <c r="B287" s="192" t="s">
        <v>1370</v>
      </c>
      <c r="C287" s="193" t="s">
        <v>1069</v>
      </c>
      <c r="D287" s="193" t="s">
        <v>1069</v>
      </c>
      <c r="E287" s="193">
        <v>61242364</v>
      </c>
      <c r="F287" s="193">
        <v>61242364</v>
      </c>
      <c r="G287" s="193" t="s">
        <v>1069</v>
      </c>
      <c r="H287" s="194" t="s">
        <v>1069</v>
      </c>
    </row>
    <row r="288" spans="1:8" s="183" customFormat="1" ht="15">
      <c r="A288" s="191" t="s">
        <v>1371</v>
      </c>
      <c r="B288" s="192" t="s">
        <v>1372</v>
      </c>
      <c r="C288" s="193" t="s">
        <v>1069</v>
      </c>
      <c r="D288" s="193" t="s">
        <v>1069</v>
      </c>
      <c r="E288" s="193">
        <v>87009545</v>
      </c>
      <c r="F288" s="193">
        <v>87009545</v>
      </c>
      <c r="G288" s="193" t="s">
        <v>1069</v>
      </c>
      <c r="H288" s="194" t="s">
        <v>1069</v>
      </c>
    </row>
    <row r="289" spans="1:8" s="183" customFormat="1" ht="15">
      <c r="A289" s="191">
        <v>632</v>
      </c>
      <c r="B289" s="192" t="s">
        <v>1373</v>
      </c>
      <c r="C289" s="193" t="s">
        <v>1069</v>
      </c>
      <c r="D289" s="193" t="s">
        <v>1069</v>
      </c>
      <c r="E289" s="193">
        <v>148055216744</v>
      </c>
      <c r="F289" s="193">
        <v>148055216744</v>
      </c>
      <c r="G289" s="193" t="s">
        <v>1069</v>
      </c>
      <c r="H289" s="194" t="s">
        <v>1069</v>
      </c>
    </row>
    <row r="290" spans="1:8" s="183" customFormat="1" ht="15">
      <c r="A290" s="191">
        <v>6321</v>
      </c>
      <c r="B290" s="192" t="s">
        <v>1374</v>
      </c>
      <c r="C290" s="193" t="s">
        <v>1069</v>
      </c>
      <c r="D290" s="193" t="s">
        <v>1069</v>
      </c>
      <c r="E290" s="193">
        <v>148055216744</v>
      </c>
      <c r="F290" s="193">
        <v>148055216744</v>
      </c>
      <c r="G290" s="193" t="s">
        <v>1069</v>
      </c>
      <c r="H290" s="194" t="s">
        <v>1069</v>
      </c>
    </row>
    <row r="291" spans="1:8" s="183" customFormat="1" ht="15">
      <c r="A291" s="191">
        <v>635</v>
      </c>
      <c r="B291" s="192" t="s">
        <v>1375</v>
      </c>
      <c r="C291" s="193" t="s">
        <v>1069</v>
      </c>
      <c r="D291" s="193" t="s">
        <v>1069</v>
      </c>
      <c r="E291" s="193">
        <v>3066585334</v>
      </c>
      <c r="F291" s="193">
        <v>3066585334</v>
      </c>
      <c r="G291" s="193" t="s">
        <v>1069</v>
      </c>
      <c r="H291" s="194" t="s">
        <v>1069</v>
      </c>
    </row>
    <row r="292" spans="1:8" s="183" customFormat="1" ht="15">
      <c r="A292" s="191">
        <v>6351</v>
      </c>
      <c r="B292" s="192" t="s">
        <v>1376</v>
      </c>
      <c r="C292" s="193" t="s">
        <v>1069</v>
      </c>
      <c r="D292" s="193" t="s">
        <v>1069</v>
      </c>
      <c r="E292" s="193">
        <v>79545298</v>
      </c>
      <c r="F292" s="193">
        <v>79545298</v>
      </c>
      <c r="G292" s="193" t="s">
        <v>1069</v>
      </c>
      <c r="H292" s="194" t="s">
        <v>1069</v>
      </c>
    </row>
    <row r="293" spans="1:8" s="183" customFormat="1" ht="15">
      <c r="A293" s="191">
        <v>6352</v>
      </c>
      <c r="B293" s="192" t="s">
        <v>1377</v>
      </c>
      <c r="C293" s="193" t="s">
        <v>1069</v>
      </c>
      <c r="D293" s="193" t="s">
        <v>1069</v>
      </c>
      <c r="E293" s="193">
        <v>2847716059</v>
      </c>
      <c r="F293" s="193">
        <v>2847716059</v>
      </c>
      <c r="G293" s="193" t="s">
        <v>1069</v>
      </c>
      <c r="H293" s="194" t="s">
        <v>1069</v>
      </c>
    </row>
    <row r="294" spans="1:8" s="183" customFormat="1" ht="15">
      <c r="A294" s="191">
        <v>63521</v>
      </c>
      <c r="B294" s="192" t="s">
        <v>1378</v>
      </c>
      <c r="C294" s="193" t="s">
        <v>1069</v>
      </c>
      <c r="D294" s="193" t="s">
        <v>1069</v>
      </c>
      <c r="E294" s="193">
        <v>2847716059</v>
      </c>
      <c r="F294" s="193">
        <v>2847716059</v>
      </c>
      <c r="G294" s="193" t="s">
        <v>1069</v>
      </c>
      <c r="H294" s="194" t="s">
        <v>1069</v>
      </c>
    </row>
    <row r="295" spans="1:8" s="183" customFormat="1" ht="15">
      <c r="A295" s="191">
        <v>6353</v>
      </c>
      <c r="B295" s="192" t="s">
        <v>1379</v>
      </c>
      <c r="C295" s="193" t="s">
        <v>1069</v>
      </c>
      <c r="D295" s="193" t="s">
        <v>1069</v>
      </c>
      <c r="E295" s="193">
        <v>20988507</v>
      </c>
      <c r="F295" s="193">
        <v>20988507</v>
      </c>
      <c r="G295" s="193" t="s">
        <v>1069</v>
      </c>
      <c r="H295" s="194" t="s">
        <v>1069</v>
      </c>
    </row>
    <row r="296" spans="1:8" s="183" customFormat="1" ht="15">
      <c r="A296" s="191">
        <v>6358</v>
      </c>
      <c r="B296" s="192" t="s">
        <v>1380</v>
      </c>
      <c r="C296" s="193" t="s">
        <v>1069</v>
      </c>
      <c r="D296" s="193" t="s">
        <v>1069</v>
      </c>
      <c r="E296" s="193">
        <v>118335470</v>
      </c>
      <c r="F296" s="193">
        <v>118335470</v>
      </c>
      <c r="G296" s="193" t="s">
        <v>1069</v>
      </c>
      <c r="H296" s="194" t="s">
        <v>1069</v>
      </c>
    </row>
    <row r="297" spans="1:8" s="183" customFormat="1" ht="15">
      <c r="A297" s="191">
        <v>641</v>
      </c>
      <c r="B297" s="192" t="s">
        <v>1381</v>
      </c>
      <c r="C297" s="193" t="s">
        <v>1069</v>
      </c>
      <c r="D297" s="193" t="s">
        <v>1069</v>
      </c>
      <c r="E297" s="193">
        <v>10315069980</v>
      </c>
      <c r="F297" s="193">
        <v>10315069980</v>
      </c>
      <c r="G297" s="193" t="s">
        <v>1069</v>
      </c>
      <c r="H297" s="194" t="s">
        <v>1069</v>
      </c>
    </row>
    <row r="298" spans="1:8" s="183" customFormat="1" ht="15">
      <c r="A298" s="191">
        <v>6411</v>
      </c>
      <c r="B298" s="192" t="s">
        <v>1382</v>
      </c>
      <c r="C298" s="193" t="s">
        <v>1069</v>
      </c>
      <c r="D298" s="193" t="s">
        <v>1069</v>
      </c>
      <c r="E298" s="193">
        <v>70390555</v>
      </c>
      <c r="F298" s="193">
        <v>70390555</v>
      </c>
      <c r="G298" s="193" t="s">
        <v>1069</v>
      </c>
      <c r="H298" s="194" t="s">
        <v>1069</v>
      </c>
    </row>
    <row r="299" spans="1:8" s="183" customFormat="1" ht="15">
      <c r="A299" s="191" t="s">
        <v>1383</v>
      </c>
      <c r="B299" s="192" t="s">
        <v>1384</v>
      </c>
      <c r="C299" s="193" t="s">
        <v>1069</v>
      </c>
      <c r="D299" s="193" t="s">
        <v>1069</v>
      </c>
      <c r="E299" s="193">
        <v>70390555</v>
      </c>
      <c r="F299" s="193">
        <v>70390555</v>
      </c>
      <c r="G299" s="193" t="s">
        <v>1069</v>
      </c>
      <c r="H299" s="194" t="s">
        <v>1069</v>
      </c>
    </row>
    <row r="300" spans="1:8" s="183" customFormat="1" ht="15">
      <c r="A300" s="191">
        <v>6412</v>
      </c>
      <c r="B300" s="192" t="s">
        <v>1385</v>
      </c>
      <c r="C300" s="193" t="s">
        <v>1069</v>
      </c>
      <c r="D300" s="193" t="s">
        <v>1069</v>
      </c>
      <c r="E300" s="193">
        <v>1013794000</v>
      </c>
      <c r="F300" s="193">
        <v>1013794000</v>
      </c>
      <c r="G300" s="193" t="s">
        <v>1069</v>
      </c>
      <c r="H300" s="194" t="s">
        <v>1069</v>
      </c>
    </row>
    <row r="301" spans="1:8" s="183" customFormat="1" ht="15">
      <c r="A301" s="191">
        <v>6413</v>
      </c>
      <c r="B301" s="192" t="s">
        <v>1386</v>
      </c>
      <c r="C301" s="193" t="s">
        <v>1069</v>
      </c>
      <c r="D301" s="193" t="s">
        <v>1069</v>
      </c>
      <c r="E301" s="193">
        <v>3022314231</v>
      </c>
      <c r="F301" s="193">
        <v>3022314231</v>
      </c>
      <c r="G301" s="193" t="s">
        <v>1069</v>
      </c>
      <c r="H301" s="194" t="s">
        <v>1069</v>
      </c>
    </row>
    <row r="302" spans="1:8" s="183" customFormat="1" ht="15">
      <c r="A302" s="191">
        <v>6417</v>
      </c>
      <c r="B302" s="192" t="s">
        <v>1357</v>
      </c>
      <c r="C302" s="193" t="s">
        <v>1069</v>
      </c>
      <c r="D302" s="193" t="s">
        <v>1069</v>
      </c>
      <c r="E302" s="193">
        <v>4302924601</v>
      </c>
      <c r="F302" s="193">
        <v>4302924601</v>
      </c>
      <c r="G302" s="193" t="s">
        <v>1069</v>
      </c>
      <c r="H302" s="194" t="s">
        <v>1069</v>
      </c>
    </row>
    <row r="303" spans="1:8" s="183" customFormat="1" ht="15">
      <c r="A303" s="191" t="s">
        <v>1387</v>
      </c>
      <c r="B303" s="192" t="s">
        <v>1388</v>
      </c>
      <c r="C303" s="193" t="s">
        <v>1069</v>
      </c>
      <c r="D303" s="193" t="s">
        <v>1069</v>
      </c>
      <c r="E303" s="193">
        <v>3236174724</v>
      </c>
      <c r="F303" s="193">
        <v>3236174724</v>
      </c>
      <c r="G303" s="193" t="s">
        <v>1069</v>
      </c>
      <c r="H303" s="194" t="s">
        <v>1069</v>
      </c>
    </row>
    <row r="304" spans="1:8" s="183" customFormat="1" ht="15">
      <c r="A304" s="191" t="s">
        <v>1389</v>
      </c>
      <c r="B304" s="192" t="s">
        <v>1390</v>
      </c>
      <c r="C304" s="193" t="s">
        <v>1069</v>
      </c>
      <c r="D304" s="193" t="s">
        <v>1069</v>
      </c>
      <c r="E304" s="193">
        <v>1045785516</v>
      </c>
      <c r="F304" s="193">
        <v>1045785516</v>
      </c>
      <c r="G304" s="193" t="s">
        <v>1069</v>
      </c>
      <c r="H304" s="194" t="s">
        <v>1069</v>
      </c>
    </row>
    <row r="305" spans="1:8" s="183" customFormat="1" ht="15">
      <c r="A305" s="191" t="s">
        <v>1391</v>
      </c>
      <c r="B305" s="192" t="s">
        <v>1392</v>
      </c>
      <c r="C305" s="193" t="s">
        <v>1069</v>
      </c>
      <c r="D305" s="193" t="s">
        <v>1069</v>
      </c>
      <c r="E305" s="193">
        <v>20964361</v>
      </c>
      <c r="F305" s="193">
        <v>20964361</v>
      </c>
      <c r="G305" s="193" t="s">
        <v>1069</v>
      </c>
      <c r="H305" s="194" t="s">
        <v>1069</v>
      </c>
    </row>
    <row r="306" spans="1:8" s="183" customFormat="1" ht="15">
      <c r="A306" s="191">
        <v>6418</v>
      </c>
      <c r="B306" s="192" t="s">
        <v>1360</v>
      </c>
      <c r="C306" s="193" t="s">
        <v>1069</v>
      </c>
      <c r="D306" s="193" t="s">
        <v>1069</v>
      </c>
      <c r="E306" s="193">
        <v>121236363</v>
      </c>
      <c r="F306" s="193">
        <v>121236363</v>
      </c>
      <c r="G306" s="193" t="s">
        <v>1069</v>
      </c>
      <c r="H306" s="194" t="s">
        <v>1069</v>
      </c>
    </row>
    <row r="307" spans="1:8" s="183" customFormat="1" ht="15">
      <c r="A307" s="191" t="s">
        <v>1393</v>
      </c>
      <c r="B307" s="192" t="s">
        <v>1394</v>
      </c>
      <c r="C307" s="193" t="s">
        <v>1069</v>
      </c>
      <c r="D307" s="193" t="s">
        <v>1069</v>
      </c>
      <c r="E307" s="193">
        <v>121236363</v>
      </c>
      <c r="F307" s="193">
        <v>121236363</v>
      </c>
      <c r="G307" s="193" t="s">
        <v>1069</v>
      </c>
      <c r="H307" s="194" t="s">
        <v>1069</v>
      </c>
    </row>
    <row r="308" spans="1:8" s="183" customFormat="1" ht="15">
      <c r="A308" s="191">
        <v>642</v>
      </c>
      <c r="B308" s="192" t="s">
        <v>1395</v>
      </c>
      <c r="C308" s="193" t="s">
        <v>1069</v>
      </c>
      <c r="D308" s="193" t="s">
        <v>1069</v>
      </c>
      <c r="E308" s="193">
        <v>33153047949</v>
      </c>
      <c r="F308" s="193">
        <v>33153047949</v>
      </c>
      <c r="G308" s="193" t="s">
        <v>1069</v>
      </c>
      <c r="H308" s="194" t="s">
        <v>1069</v>
      </c>
    </row>
    <row r="309" spans="1:8" s="183" customFormat="1" ht="15">
      <c r="A309" s="191">
        <v>6421</v>
      </c>
      <c r="B309" s="192" t="s">
        <v>1396</v>
      </c>
      <c r="C309" s="193" t="s">
        <v>1069</v>
      </c>
      <c r="D309" s="193" t="s">
        <v>1069</v>
      </c>
      <c r="E309" s="193">
        <v>10840394952</v>
      </c>
      <c r="F309" s="193">
        <v>10840394952</v>
      </c>
      <c r="G309" s="193" t="s">
        <v>1069</v>
      </c>
      <c r="H309" s="194" t="s">
        <v>1069</v>
      </c>
    </row>
    <row r="310" spans="1:8" s="183" customFormat="1" ht="15">
      <c r="A310" s="191" t="s">
        <v>1397</v>
      </c>
      <c r="B310" s="192" t="s">
        <v>1398</v>
      </c>
      <c r="C310" s="193" t="s">
        <v>1069</v>
      </c>
      <c r="D310" s="193" t="s">
        <v>1069</v>
      </c>
      <c r="E310" s="193">
        <v>9814840511</v>
      </c>
      <c r="F310" s="193">
        <v>9814840511</v>
      </c>
      <c r="G310" s="193" t="s">
        <v>1069</v>
      </c>
      <c r="H310" s="194" t="s">
        <v>1069</v>
      </c>
    </row>
    <row r="311" spans="1:8" s="183" customFormat="1" ht="15">
      <c r="A311" s="191" t="s">
        <v>1399</v>
      </c>
      <c r="B311" s="192" t="s">
        <v>1400</v>
      </c>
      <c r="C311" s="193" t="s">
        <v>1069</v>
      </c>
      <c r="D311" s="193" t="s">
        <v>1069</v>
      </c>
      <c r="E311" s="193">
        <v>802681590</v>
      </c>
      <c r="F311" s="193">
        <v>802681590</v>
      </c>
      <c r="G311" s="193" t="s">
        <v>1069</v>
      </c>
      <c r="H311" s="194" t="s">
        <v>1069</v>
      </c>
    </row>
    <row r="312" spans="1:8" s="183" customFormat="1" ht="15">
      <c r="A312" s="191" t="s">
        <v>1401</v>
      </c>
      <c r="B312" s="192" t="s">
        <v>1402</v>
      </c>
      <c r="C312" s="193" t="s">
        <v>1069</v>
      </c>
      <c r="D312" s="193" t="s">
        <v>1069</v>
      </c>
      <c r="E312" s="193">
        <v>133723711</v>
      </c>
      <c r="F312" s="193">
        <v>133723711</v>
      </c>
      <c r="G312" s="193" t="s">
        <v>1069</v>
      </c>
      <c r="H312" s="194" t="s">
        <v>1069</v>
      </c>
    </row>
    <row r="313" spans="1:8" s="183" customFormat="1" ht="15">
      <c r="A313" s="191" t="s">
        <v>1403</v>
      </c>
      <c r="B313" s="192" t="s">
        <v>1404</v>
      </c>
      <c r="C313" s="193" t="s">
        <v>1069</v>
      </c>
      <c r="D313" s="193" t="s">
        <v>1069</v>
      </c>
      <c r="E313" s="193">
        <v>89149140</v>
      </c>
      <c r="F313" s="193">
        <v>89149140</v>
      </c>
      <c r="G313" s="193" t="s">
        <v>1069</v>
      </c>
      <c r="H313" s="194" t="s">
        <v>1069</v>
      </c>
    </row>
    <row r="314" spans="1:8" s="183" customFormat="1" ht="15">
      <c r="A314" s="191">
        <v>6422</v>
      </c>
      <c r="B314" s="192" t="s">
        <v>1405</v>
      </c>
      <c r="C314" s="193" t="s">
        <v>1069</v>
      </c>
      <c r="D314" s="193" t="s">
        <v>1069</v>
      </c>
      <c r="E314" s="193">
        <v>344249407</v>
      </c>
      <c r="F314" s="193">
        <v>344249407</v>
      </c>
      <c r="G314" s="193" t="s">
        <v>1069</v>
      </c>
      <c r="H314" s="194" t="s">
        <v>1069</v>
      </c>
    </row>
    <row r="315" spans="1:8" s="183" customFormat="1" ht="15">
      <c r="A315" s="191">
        <v>6423</v>
      </c>
      <c r="B315" s="192" t="s">
        <v>1406</v>
      </c>
      <c r="C315" s="193" t="s">
        <v>1069</v>
      </c>
      <c r="D315" s="193" t="s">
        <v>1069</v>
      </c>
      <c r="E315" s="193">
        <v>555222055</v>
      </c>
      <c r="F315" s="193">
        <v>555222055</v>
      </c>
      <c r="G315" s="193" t="s">
        <v>1069</v>
      </c>
      <c r="H315" s="194" t="s">
        <v>1069</v>
      </c>
    </row>
    <row r="316" spans="1:8" s="183" customFormat="1" ht="15">
      <c r="A316" s="191">
        <v>6424</v>
      </c>
      <c r="B316" s="192" t="s">
        <v>1407</v>
      </c>
      <c r="C316" s="193" t="s">
        <v>1069</v>
      </c>
      <c r="D316" s="193" t="s">
        <v>1069</v>
      </c>
      <c r="E316" s="193">
        <v>1851430049</v>
      </c>
      <c r="F316" s="193">
        <v>1851430049</v>
      </c>
      <c r="G316" s="193" t="s">
        <v>1069</v>
      </c>
      <c r="H316" s="194" t="s">
        <v>1069</v>
      </c>
    </row>
    <row r="317" spans="1:8" s="183" customFormat="1" ht="15">
      <c r="A317" s="191">
        <v>6425</v>
      </c>
      <c r="B317" s="192" t="s">
        <v>1408</v>
      </c>
      <c r="C317" s="193" t="s">
        <v>1069</v>
      </c>
      <c r="D317" s="193" t="s">
        <v>1069</v>
      </c>
      <c r="E317" s="193">
        <v>10000000</v>
      </c>
      <c r="F317" s="193">
        <v>10000000</v>
      </c>
      <c r="G317" s="193" t="s">
        <v>1069</v>
      </c>
      <c r="H317" s="194" t="s">
        <v>1069</v>
      </c>
    </row>
    <row r="318" spans="1:8" s="183" customFormat="1" ht="15">
      <c r="A318" s="191">
        <v>6427</v>
      </c>
      <c r="B318" s="192" t="s">
        <v>1357</v>
      </c>
      <c r="C318" s="193" t="s">
        <v>1069</v>
      </c>
      <c r="D318" s="193" t="s">
        <v>1069</v>
      </c>
      <c r="E318" s="193">
        <v>1490887247</v>
      </c>
      <c r="F318" s="193">
        <v>1490887247</v>
      </c>
      <c r="G318" s="193" t="s">
        <v>1069</v>
      </c>
      <c r="H318" s="194" t="s">
        <v>1069</v>
      </c>
    </row>
    <row r="319" spans="1:8" s="183" customFormat="1" ht="15">
      <c r="A319" s="191">
        <v>6428</v>
      </c>
      <c r="B319" s="192" t="s">
        <v>1360</v>
      </c>
      <c r="C319" s="193" t="s">
        <v>1069</v>
      </c>
      <c r="D319" s="193" t="s">
        <v>1069</v>
      </c>
      <c r="E319" s="193">
        <v>18060864239</v>
      </c>
      <c r="F319" s="193">
        <v>18060864239</v>
      </c>
      <c r="G319" s="193" t="s">
        <v>1069</v>
      </c>
      <c r="H319" s="194" t="s">
        <v>1069</v>
      </c>
    </row>
    <row r="320" spans="1:8" s="183" customFormat="1" ht="15">
      <c r="A320" s="191" t="s">
        <v>1409</v>
      </c>
      <c r="B320" s="192" t="s">
        <v>1410</v>
      </c>
      <c r="C320" s="193" t="s">
        <v>1069</v>
      </c>
      <c r="D320" s="193" t="s">
        <v>1069</v>
      </c>
      <c r="E320" s="193">
        <v>1541400016</v>
      </c>
      <c r="F320" s="193">
        <v>1541400016</v>
      </c>
      <c r="G320" s="193" t="s">
        <v>1069</v>
      </c>
      <c r="H320" s="194" t="s">
        <v>1069</v>
      </c>
    </row>
    <row r="321" spans="1:8" s="183" customFormat="1" ht="15">
      <c r="A321" s="191" t="s">
        <v>1411</v>
      </c>
      <c r="B321" s="192" t="s">
        <v>1412</v>
      </c>
      <c r="C321" s="193" t="s">
        <v>1069</v>
      </c>
      <c r="D321" s="193" t="s">
        <v>1069</v>
      </c>
      <c r="E321" s="193">
        <v>1107506045</v>
      </c>
      <c r="F321" s="193">
        <v>1107506045</v>
      </c>
      <c r="G321" s="193" t="s">
        <v>1069</v>
      </c>
      <c r="H321" s="194" t="s">
        <v>1069</v>
      </c>
    </row>
    <row r="322" spans="1:8" s="183" customFormat="1" ht="15">
      <c r="A322" s="191" t="s">
        <v>1413</v>
      </c>
      <c r="B322" s="192" t="s">
        <v>1414</v>
      </c>
      <c r="C322" s="193" t="s">
        <v>1069</v>
      </c>
      <c r="D322" s="193" t="s">
        <v>1069</v>
      </c>
      <c r="E322" s="193">
        <v>190222533</v>
      </c>
      <c r="F322" s="193">
        <v>190222533</v>
      </c>
      <c r="G322" s="193" t="s">
        <v>1069</v>
      </c>
      <c r="H322" s="194" t="s">
        <v>1069</v>
      </c>
    </row>
    <row r="323" spans="1:8" s="183" customFormat="1" ht="15">
      <c r="A323" s="191" t="s">
        <v>1415</v>
      </c>
      <c r="B323" s="192" t="s">
        <v>1416</v>
      </c>
      <c r="C323" s="193" t="s">
        <v>1069</v>
      </c>
      <c r="D323" s="193" t="s">
        <v>1069</v>
      </c>
      <c r="E323" s="193">
        <v>15221735645</v>
      </c>
      <c r="F323" s="193">
        <v>15221735645</v>
      </c>
      <c r="G323" s="193" t="s">
        <v>1069</v>
      </c>
      <c r="H323" s="194" t="s">
        <v>1069</v>
      </c>
    </row>
    <row r="324" spans="1:8" s="183" customFormat="1" ht="15">
      <c r="A324" s="191">
        <v>711</v>
      </c>
      <c r="B324" s="192" t="s">
        <v>1417</v>
      </c>
      <c r="C324" s="193" t="s">
        <v>1069</v>
      </c>
      <c r="D324" s="193" t="s">
        <v>1069</v>
      </c>
      <c r="E324" s="193">
        <v>38146731827</v>
      </c>
      <c r="F324" s="193">
        <v>38146731827</v>
      </c>
      <c r="G324" s="193" t="s">
        <v>1069</v>
      </c>
      <c r="H324" s="194" t="s">
        <v>1069</v>
      </c>
    </row>
    <row r="325" spans="1:8" s="183" customFormat="1" ht="15">
      <c r="A325" s="191">
        <v>7112</v>
      </c>
      <c r="B325" s="192" t="s">
        <v>1418</v>
      </c>
      <c r="C325" s="193" t="s">
        <v>1069</v>
      </c>
      <c r="D325" s="193" t="s">
        <v>1069</v>
      </c>
      <c r="E325" s="193">
        <v>13683756214</v>
      </c>
      <c r="F325" s="193">
        <v>13683756214</v>
      </c>
      <c r="G325" s="193" t="s">
        <v>1069</v>
      </c>
      <c r="H325" s="194" t="s">
        <v>1069</v>
      </c>
    </row>
    <row r="326" spans="1:8" s="183" customFormat="1" ht="15">
      <c r="A326" s="191">
        <v>7113</v>
      </c>
      <c r="B326" s="192" t="s">
        <v>1417</v>
      </c>
      <c r="C326" s="193" t="s">
        <v>1069</v>
      </c>
      <c r="D326" s="193" t="s">
        <v>1069</v>
      </c>
      <c r="E326" s="193">
        <v>24462975613</v>
      </c>
      <c r="F326" s="193">
        <v>24462975613</v>
      </c>
      <c r="G326" s="193" t="s">
        <v>1069</v>
      </c>
      <c r="H326" s="194" t="s">
        <v>1069</v>
      </c>
    </row>
    <row r="327" spans="1:8" s="183" customFormat="1" ht="15">
      <c r="A327" s="191">
        <v>811</v>
      </c>
      <c r="B327" s="192" t="s">
        <v>1419</v>
      </c>
      <c r="C327" s="193" t="s">
        <v>1069</v>
      </c>
      <c r="D327" s="193" t="s">
        <v>1069</v>
      </c>
      <c r="E327" s="193">
        <v>3260395683</v>
      </c>
      <c r="F327" s="193">
        <v>3260395683</v>
      </c>
      <c r="G327" s="193" t="s">
        <v>1069</v>
      </c>
      <c r="H327" s="194" t="s">
        <v>1069</v>
      </c>
    </row>
    <row r="328" spans="1:8" s="183" customFormat="1" ht="15">
      <c r="A328" s="191">
        <v>8111</v>
      </c>
      <c r="B328" s="192" t="s">
        <v>1420</v>
      </c>
      <c r="C328" s="193" t="s">
        <v>1069</v>
      </c>
      <c r="D328" s="193" t="s">
        <v>1069</v>
      </c>
      <c r="E328" s="193">
        <v>159434715</v>
      </c>
      <c r="F328" s="193">
        <v>159434715</v>
      </c>
      <c r="G328" s="193" t="s">
        <v>1069</v>
      </c>
      <c r="H328" s="194" t="s">
        <v>1069</v>
      </c>
    </row>
    <row r="329" spans="1:8" s="183" customFormat="1" ht="15">
      <c r="A329" s="191">
        <v>8112</v>
      </c>
      <c r="B329" s="192" t="s">
        <v>1421</v>
      </c>
      <c r="C329" s="193" t="s">
        <v>1069</v>
      </c>
      <c r="D329" s="193" t="s">
        <v>1069</v>
      </c>
      <c r="E329" s="193">
        <v>1967095252</v>
      </c>
      <c r="F329" s="193">
        <v>1967095252</v>
      </c>
      <c r="G329" s="193" t="s">
        <v>1069</v>
      </c>
      <c r="H329" s="194" t="s">
        <v>1069</v>
      </c>
    </row>
    <row r="330" spans="1:8" s="183" customFormat="1" ht="15">
      <c r="A330" s="191">
        <v>8113</v>
      </c>
      <c r="B330" s="192" t="s">
        <v>1419</v>
      </c>
      <c r="C330" s="193" t="s">
        <v>1069</v>
      </c>
      <c r="D330" s="193" t="s">
        <v>1069</v>
      </c>
      <c r="E330" s="193">
        <v>1133865716</v>
      </c>
      <c r="F330" s="193">
        <v>1133865716</v>
      </c>
      <c r="G330" s="193" t="s">
        <v>1069</v>
      </c>
      <c r="H330" s="194" t="s">
        <v>1069</v>
      </c>
    </row>
    <row r="331" spans="1:8" s="183" customFormat="1" ht="15">
      <c r="A331" s="191">
        <v>821</v>
      </c>
      <c r="B331" s="192" t="s">
        <v>1422</v>
      </c>
      <c r="C331" s="193" t="s">
        <v>1069</v>
      </c>
      <c r="D331" s="193" t="s">
        <v>1069</v>
      </c>
      <c r="E331" s="193">
        <v>9869880031</v>
      </c>
      <c r="F331" s="193">
        <v>9869880031</v>
      </c>
      <c r="G331" s="193" t="s">
        <v>1069</v>
      </c>
      <c r="H331" s="194" t="s">
        <v>1069</v>
      </c>
    </row>
    <row r="332" spans="1:8" s="183" customFormat="1" ht="15">
      <c r="A332" s="191">
        <v>8211</v>
      </c>
      <c r="B332" s="192" t="s">
        <v>1423</v>
      </c>
      <c r="C332" s="193" t="s">
        <v>1069</v>
      </c>
      <c r="D332" s="193" t="s">
        <v>1069</v>
      </c>
      <c r="E332" s="193">
        <v>9869880031</v>
      </c>
      <c r="F332" s="193">
        <v>9869880031</v>
      </c>
      <c r="G332" s="193" t="s">
        <v>1069</v>
      </c>
      <c r="H332" s="194" t="s">
        <v>1069</v>
      </c>
    </row>
    <row r="333" spans="1:8" s="184" customFormat="1" ht="16.5" thickBot="1">
      <c r="A333" s="195">
        <v>911</v>
      </c>
      <c r="B333" s="196" t="s">
        <v>1424</v>
      </c>
      <c r="C333" s="197" t="s">
        <v>1069</v>
      </c>
      <c r="D333" s="197" t="s">
        <v>1069</v>
      </c>
      <c r="E333" s="197">
        <v>241740141771</v>
      </c>
      <c r="F333" s="197">
        <v>241740141771</v>
      </c>
      <c r="G333" s="197" t="s">
        <v>1069</v>
      </c>
      <c r="H333" s="198" t="s">
        <v>1069</v>
      </c>
    </row>
    <row r="334" spans="1:5" s="145" customFormat="1" ht="16.5">
      <c r="A334" s="115"/>
      <c r="B334" s="169"/>
      <c r="D334" s="171"/>
      <c r="E334" s="170" t="s">
        <v>966</v>
      </c>
    </row>
    <row r="335" spans="1:7" s="145" customFormat="1" ht="16.5">
      <c r="A335" s="175" t="s">
        <v>1425</v>
      </c>
      <c r="B335" s="174"/>
      <c r="C335" s="174"/>
      <c r="E335" s="175"/>
      <c r="F335" s="135" t="s">
        <v>1050</v>
      </c>
      <c r="G335" s="151"/>
    </row>
  </sheetData>
  <sheetProtection/>
  <mergeCells count="7">
    <mergeCell ref="A4:H4"/>
    <mergeCell ref="A5:H5"/>
    <mergeCell ref="A8:A9"/>
    <mergeCell ref="B8:B9"/>
    <mergeCell ref="C8:D8"/>
    <mergeCell ref="E8:F8"/>
    <mergeCell ref="G8:H8"/>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M748"/>
  <sheetViews>
    <sheetView zoomScalePageLayoutView="0" workbookViewId="0" topLeftCell="A1">
      <selection activeCell="G31" sqref="G31"/>
    </sheetView>
  </sheetViews>
  <sheetFormatPr defaultColWidth="9.140625" defaultRowHeight="15"/>
  <cols>
    <col min="1" max="1" width="9.421875" style="10" customWidth="1"/>
    <col min="2" max="2" width="9.140625" style="10" customWidth="1"/>
    <col min="3" max="3" width="12.28125" style="10" customWidth="1"/>
    <col min="4" max="4" width="8.57421875" style="10" customWidth="1"/>
    <col min="5" max="5" width="7.7109375" style="10" customWidth="1"/>
    <col min="6" max="6" width="10.00390625" style="10" customWidth="1"/>
    <col min="7" max="7" width="16.140625" style="10" customWidth="1"/>
    <col min="8" max="8" width="17.00390625" style="29" customWidth="1"/>
    <col min="9" max="9" width="14.421875" style="29" customWidth="1"/>
    <col min="10" max="10" width="15.00390625" style="29" customWidth="1"/>
    <col min="11" max="11" width="16.28125" style="242" customWidth="1"/>
    <col min="12" max="12" width="16.140625" style="10" customWidth="1"/>
    <col min="13" max="13" width="14.8515625" style="10" customWidth="1"/>
    <col min="14" max="16384" width="9.140625" style="10" customWidth="1"/>
  </cols>
  <sheetData>
    <row r="1" spans="1:12" s="5" customFormat="1" ht="17.25" customHeight="1">
      <c r="A1" s="179" t="s">
        <v>1426</v>
      </c>
      <c r="B1" s="138"/>
      <c r="C1" s="138"/>
      <c r="D1" s="138"/>
      <c r="E1" s="138"/>
      <c r="F1" s="138"/>
      <c r="G1" s="138"/>
      <c r="H1" s="199"/>
      <c r="I1" s="199"/>
      <c r="J1" s="199"/>
      <c r="K1" s="199"/>
      <c r="L1" s="138"/>
    </row>
    <row r="2" spans="1:12" s="5" customFormat="1" ht="17.25" customHeight="1">
      <c r="A2" s="138"/>
      <c r="B2" s="138"/>
      <c r="C2" s="138"/>
      <c r="D2" s="138"/>
      <c r="E2" s="138"/>
      <c r="F2" s="138"/>
      <c r="G2" s="138"/>
      <c r="H2" s="199"/>
      <c r="I2" s="199"/>
      <c r="J2" s="199"/>
      <c r="K2" s="199" t="s">
        <v>1427</v>
      </c>
      <c r="L2" s="138"/>
    </row>
    <row r="3" spans="1:12" s="204" customFormat="1" ht="17.25" customHeight="1">
      <c r="A3" s="200" t="s">
        <v>1428</v>
      </c>
      <c r="B3" s="201"/>
      <c r="C3" s="201"/>
      <c r="D3" s="201"/>
      <c r="E3" s="201"/>
      <c r="F3" s="201"/>
      <c r="G3" s="201"/>
      <c r="H3" s="202" t="s">
        <v>1429</v>
      </c>
      <c r="I3" s="202"/>
      <c r="J3" s="202"/>
      <c r="K3" s="203" t="s">
        <v>1430</v>
      </c>
      <c r="L3" s="201"/>
    </row>
    <row r="4" spans="1:12" ht="17.25" customHeight="1">
      <c r="A4" s="9" t="s">
        <v>1431</v>
      </c>
      <c r="B4" s="9"/>
      <c r="C4" s="9"/>
      <c r="D4" s="9"/>
      <c r="E4" s="9"/>
      <c r="F4" s="9"/>
      <c r="G4" s="9"/>
      <c r="H4" s="101">
        <f>'[1]BCDPS'!G10</f>
        <v>832600712</v>
      </c>
      <c r="I4" s="101"/>
      <c r="J4" s="101"/>
      <c r="K4" s="102">
        <v>2495855097</v>
      </c>
      <c r="L4" s="9"/>
    </row>
    <row r="5" spans="1:12" ht="17.25" customHeight="1">
      <c r="A5" s="9" t="s">
        <v>1432</v>
      </c>
      <c r="B5" s="9"/>
      <c r="C5" s="9"/>
      <c r="D5" s="9"/>
      <c r="E5" s="9"/>
      <c r="F5" s="9"/>
      <c r="G5" s="9"/>
      <c r="H5" s="102">
        <f>'[1]BCDPS'!G16</f>
        <v>1231357201</v>
      </c>
      <c r="I5" s="102"/>
      <c r="J5" s="102"/>
      <c r="K5" s="102">
        <v>1940495028</v>
      </c>
      <c r="L5" s="9"/>
    </row>
    <row r="6" spans="1:12" ht="17.25" customHeight="1">
      <c r="A6" s="9" t="s">
        <v>1433</v>
      </c>
      <c r="B6" s="9"/>
      <c r="C6" s="9"/>
      <c r="D6" s="9"/>
      <c r="E6" s="9"/>
      <c r="F6" s="9"/>
      <c r="G6" s="9"/>
      <c r="H6" s="102"/>
      <c r="I6" s="102"/>
      <c r="J6" s="102"/>
      <c r="K6" s="101"/>
      <c r="L6" s="9"/>
    </row>
    <row r="7" spans="1:12" s="5" customFormat="1" ht="17.25" customHeight="1">
      <c r="A7" s="205" t="s">
        <v>1434</v>
      </c>
      <c r="B7" s="138"/>
      <c r="C7" s="138" t="s">
        <v>1435</v>
      </c>
      <c r="D7" s="138"/>
      <c r="E7" s="138"/>
      <c r="F7" s="138"/>
      <c r="G7" s="138"/>
      <c r="H7" s="199">
        <f>SUM(H4:H6)</f>
        <v>2063957913</v>
      </c>
      <c r="I7" s="199"/>
      <c r="J7" s="199"/>
      <c r="K7" s="199">
        <f>SUM(K4:K6)</f>
        <v>4436350125</v>
      </c>
      <c r="L7" s="138"/>
    </row>
    <row r="8" spans="1:12" s="204" customFormat="1" ht="17.25" customHeight="1">
      <c r="A8" s="200" t="s">
        <v>1436</v>
      </c>
      <c r="B8" s="201"/>
      <c r="C8" s="201"/>
      <c r="D8" s="201"/>
      <c r="E8" s="201"/>
      <c r="F8" s="201"/>
      <c r="G8" s="201"/>
      <c r="H8" s="202" t="str">
        <f>$H$3</f>
        <v>Cuối kỳ</v>
      </c>
      <c r="I8" s="202"/>
      <c r="J8" s="202"/>
      <c r="K8" s="203" t="str">
        <f>$K$3</f>
        <v>Đầu kỳ</v>
      </c>
      <c r="L8" s="201"/>
    </row>
    <row r="9" spans="1:12" s="204" customFormat="1" ht="17.25" customHeight="1">
      <c r="A9" s="200"/>
      <c r="B9" s="201"/>
      <c r="C9" s="201"/>
      <c r="D9" s="201"/>
      <c r="E9" s="201"/>
      <c r="F9" s="201"/>
      <c r="G9" s="206" t="s">
        <v>1437</v>
      </c>
      <c r="H9" s="207" t="s">
        <v>1438</v>
      </c>
      <c r="I9" s="207" t="s">
        <v>1439</v>
      </c>
      <c r="J9" s="206" t="s">
        <v>1437</v>
      </c>
      <c r="K9" s="207" t="s">
        <v>1438</v>
      </c>
      <c r="L9" s="207" t="s">
        <v>1439</v>
      </c>
    </row>
    <row r="10" spans="1:12" s="204" customFormat="1" ht="17.25" customHeight="1">
      <c r="A10" s="208" t="s">
        <v>1440</v>
      </c>
      <c r="B10" s="201"/>
      <c r="C10" s="201"/>
      <c r="D10" s="201"/>
      <c r="E10" s="201"/>
      <c r="F10" s="201"/>
      <c r="G10" s="209"/>
      <c r="H10" s="207"/>
      <c r="I10" s="207"/>
      <c r="J10" s="209"/>
      <c r="K10" s="207"/>
      <c r="L10" s="207"/>
    </row>
    <row r="11" spans="1:12" ht="17.25" customHeight="1" hidden="1">
      <c r="A11" s="208" t="s">
        <v>1441</v>
      </c>
      <c r="B11" s="9"/>
      <c r="C11" s="9"/>
      <c r="D11" s="9"/>
      <c r="E11" s="9"/>
      <c r="F11" s="9"/>
      <c r="G11" s="9"/>
      <c r="H11" s="102"/>
      <c r="I11" s="102"/>
      <c r="J11" s="102"/>
      <c r="K11" s="102">
        <f>'[2]BANGCDSPS'!J28</f>
        <v>0</v>
      </c>
      <c r="L11" s="9"/>
    </row>
    <row r="12" spans="1:12" ht="17.25" customHeight="1" hidden="1">
      <c r="A12" s="208" t="s">
        <v>1442</v>
      </c>
      <c r="B12" s="9"/>
      <c r="C12" s="9"/>
      <c r="D12" s="9"/>
      <c r="E12" s="9"/>
      <c r="F12" s="9"/>
      <c r="G12" s="9"/>
      <c r="H12" s="102"/>
      <c r="I12" s="102"/>
      <c r="J12" s="102"/>
      <c r="K12" s="102"/>
      <c r="L12" s="9"/>
    </row>
    <row r="13" spans="1:12" ht="17.25" customHeight="1" hidden="1">
      <c r="A13" s="208" t="s">
        <v>1443</v>
      </c>
      <c r="B13" s="9"/>
      <c r="C13" s="9"/>
      <c r="D13" s="9"/>
      <c r="E13" s="9"/>
      <c r="F13" s="9"/>
      <c r="G13" s="9"/>
      <c r="H13" s="102"/>
      <c r="I13" s="102"/>
      <c r="J13" s="102"/>
      <c r="K13" s="102"/>
      <c r="L13" s="9"/>
    </row>
    <row r="14" spans="1:12" ht="17.25" customHeight="1" hidden="1">
      <c r="A14" s="208" t="s">
        <v>1444</v>
      </c>
      <c r="B14" s="9"/>
      <c r="C14" s="9"/>
      <c r="D14" s="9"/>
      <c r="E14" s="9"/>
      <c r="F14" s="9"/>
      <c r="G14" s="9"/>
      <c r="H14" s="102"/>
      <c r="I14" s="102"/>
      <c r="J14" s="102"/>
      <c r="K14" s="102"/>
      <c r="L14" s="9"/>
    </row>
    <row r="15" spans="1:12" ht="17.25" customHeight="1" hidden="1">
      <c r="A15" s="210" t="s">
        <v>1445</v>
      </c>
      <c r="B15" s="9"/>
      <c r="C15" s="9"/>
      <c r="D15" s="9"/>
      <c r="E15" s="9"/>
      <c r="F15" s="9"/>
      <c r="G15" s="9"/>
      <c r="H15" s="102"/>
      <c r="I15" s="102"/>
      <c r="J15" s="102"/>
      <c r="K15" s="102"/>
      <c r="L15" s="9"/>
    </row>
    <row r="16" spans="1:12" ht="17.25" customHeight="1" hidden="1">
      <c r="A16" s="210" t="s">
        <v>1446</v>
      </c>
      <c r="B16" s="9"/>
      <c r="C16" s="9"/>
      <c r="D16" s="9"/>
      <c r="E16" s="9"/>
      <c r="F16" s="9"/>
      <c r="G16" s="9"/>
      <c r="H16" s="102"/>
      <c r="I16" s="102"/>
      <c r="J16" s="102"/>
      <c r="K16" s="102"/>
      <c r="L16" s="9"/>
    </row>
    <row r="17" spans="1:12" ht="17.25" customHeight="1">
      <c r="A17" s="208" t="s">
        <v>1447</v>
      </c>
      <c r="B17" s="9"/>
      <c r="C17" s="9"/>
      <c r="D17" s="9"/>
      <c r="E17" s="9"/>
      <c r="F17" s="9"/>
      <c r="G17" s="9"/>
      <c r="H17" s="202" t="str">
        <f>$H$3</f>
        <v>Cuối kỳ</v>
      </c>
      <c r="I17" s="202"/>
      <c r="J17" s="202"/>
      <c r="K17" s="203" t="str">
        <f>$K$3</f>
        <v>Đầu kỳ</v>
      </c>
      <c r="L17" s="9"/>
    </row>
    <row r="18" spans="1:12" ht="17.25" customHeight="1">
      <c r="A18" s="208" t="s">
        <v>1448</v>
      </c>
      <c r="B18" s="9"/>
      <c r="C18" s="9"/>
      <c r="D18" s="9"/>
      <c r="E18" s="9"/>
      <c r="F18" s="9"/>
      <c r="G18" s="9"/>
      <c r="H18" s="211" t="s">
        <v>1437</v>
      </c>
      <c r="I18" s="102" t="s">
        <v>1449</v>
      </c>
      <c r="J18" s="211" t="s">
        <v>1437</v>
      </c>
      <c r="K18" s="211" t="s">
        <v>1449</v>
      </c>
      <c r="L18" s="9"/>
    </row>
    <row r="19" spans="1:12" ht="17.25" customHeight="1">
      <c r="A19" s="212" t="s">
        <v>1450</v>
      </c>
      <c r="B19" s="9"/>
      <c r="C19" s="9"/>
      <c r="D19" s="9"/>
      <c r="E19" s="9"/>
      <c r="F19" s="9"/>
      <c r="G19" s="9"/>
      <c r="H19" s="102">
        <f>'[1]BCDPS'!G37</f>
        <v>70640000000</v>
      </c>
      <c r="I19" s="102">
        <f>H19</f>
        <v>70640000000</v>
      </c>
      <c r="J19" s="102">
        <v>69300000000</v>
      </c>
      <c r="K19" s="102">
        <v>69300000000</v>
      </c>
      <c r="L19" s="9"/>
    </row>
    <row r="20" spans="1:12" ht="17.25" customHeight="1">
      <c r="A20" s="212" t="s">
        <v>1451</v>
      </c>
      <c r="B20" s="9"/>
      <c r="C20" s="9"/>
      <c r="D20" s="9"/>
      <c r="E20" s="9"/>
      <c r="F20" s="9"/>
      <c r="G20" s="9"/>
      <c r="H20" s="102"/>
      <c r="I20" s="102"/>
      <c r="J20" s="102"/>
      <c r="K20" s="102"/>
      <c r="L20" s="9"/>
    </row>
    <row r="21" spans="1:12" ht="17.25" customHeight="1">
      <c r="A21" s="212" t="s">
        <v>1452</v>
      </c>
      <c r="B21" s="9"/>
      <c r="C21" s="9"/>
      <c r="D21" s="9"/>
      <c r="E21" s="9"/>
      <c r="F21" s="9"/>
      <c r="G21" s="9"/>
      <c r="H21" s="102"/>
      <c r="I21" s="102"/>
      <c r="J21" s="102"/>
      <c r="K21" s="102"/>
      <c r="L21" s="9"/>
    </row>
    <row r="22" spans="1:12" ht="17.25" customHeight="1">
      <c r="A22" s="208" t="s">
        <v>1453</v>
      </c>
      <c r="B22" s="9"/>
      <c r="C22" s="9"/>
      <c r="D22" s="9"/>
      <c r="E22" s="9"/>
      <c r="F22" s="9"/>
      <c r="G22" s="9"/>
      <c r="H22" s="102"/>
      <c r="I22" s="102"/>
      <c r="J22" s="102"/>
      <c r="K22" s="102"/>
      <c r="L22" s="9"/>
    </row>
    <row r="23" spans="1:12" ht="17.25" customHeight="1">
      <c r="A23" s="212" t="s">
        <v>1450</v>
      </c>
      <c r="B23" s="9"/>
      <c r="C23" s="9"/>
      <c r="D23" s="9"/>
      <c r="E23" s="9"/>
      <c r="F23" s="9"/>
      <c r="G23" s="9"/>
      <c r="H23" s="102"/>
      <c r="I23" s="102"/>
      <c r="J23" s="102"/>
      <c r="K23" s="102"/>
      <c r="L23" s="9"/>
    </row>
    <row r="24" spans="1:12" ht="17.25" customHeight="1">
      <c r="A24" s="212" t="s">
        <v>1451</v>
      </c>
      <c r="B24" s="9"/>
      <c r="C24" s="9"/>
      <c r="D24" s="9"/>
      <c r="E24" s="9"/>
      <c r="F24" s="9"/>
      <c r="G24" s="9"/>
      <c r="H24" s="102"/>
      <c r="I24" s="102"/>
      <c r="J24" s="102"/>
      <c r="K24" s="102"/>
      <c r="L24" s="9"/>
    </row>
    <row r="25" spans="1:12" ht="17.25" customHeight="1">
      <c r="A25" s="212" t="s">
        <v>1452</v>
      </c>
      <c r="B25" s="9"/>
      <c r="C25" s="9"/>
      <c r="D25" s="9"/>
      <c r="E25" s="9"/>
      <c r="F25" s="9"/>
      <c r="G25" s="9"/>
      <c r="H25" s="102"/>
      <c r="I25" s="102"/>
      <c r="J25" s="102"/>
      <c r="K25" s="102"/>
      <c r="L25" s="9"/>
    </row>
    <row r="26" spans="1:12" ht="17.25" customHeight="1">
      <c r="A26" s="208"/>
      <c r="B26" s="9"/>
      <c r="C26" s="9"/>
      <c r="D26" s="9"/>
      <c r="E26" s="9"/>
      <c r="F26" s="9"/>
      <c r="G26" s="201"/>
      <c r="H26" s="202" t="str">
        <f>$H$3</f>
        <v>Cuối kỳ</v>
      </c>
      <c r="I26" s="202"/>
      <c r="J26" s="202"/>
      <c r="K26" s="203" t="str">
        <f>$K$3</f>
        <v>Đầu kỳ</v>
      </c>
      <c r="L26" s="201"/>
    </row>
    <row r="27" spans="1:12" ht="17.25" customHeight="1">
      <c r="A27" s="208" t="s">
        <v>1454</v>
      </c>
      <c r="B27" s="9"/>
      <c r="C27" s="9"/>
      <c r="D27" s="9"/>
      <c r="E27" s="9"/>
      <c r="F27" s="9"/>
      <c r="G27" s="206" t="s">
        <v>1437</v>
      </c>
      <c r="H27" s="207" t="s">
        <v>1438</v>
      </c>
      <c r="I27" s="207" t="s">
        <v>1439</v>
      </c>
      <c r="J27" s="206" t="s">
        <v>1437</v>
      </c>
      <c r="K27" s="207" t="s">
        <v>1438</v>
      </c>
      <c r="L27" s="207" t="s">
        <v>1439</v>
      </c>
    </row>
    <row r="28" spans="1:12" ht="17.25" customHeight="1">
      <c r="A28" s="212" t="s">
        <v>1455</v>
      </c>
      <c r="B28" s="9"/>
      <c r="C28" s="9"/>
      <c r="D28" s="9"/>
      <c r="E28" s="9"/>
      <c r="F28" s="9"/>
      <c r="G28" s="137">
        <f>G29+G30</f>
        <v>782399020060</v>
      </c>
      <c r="H28" s="137">
        <f>H29+H30</f>
        <v>782399020060</v>
      </c>
      <c r="I28" s="102"/>
      <c r="J28" s="102">
        <f>J29+J30</f>
        <v>728533720060</v>
      </c>
      <c r="K28" s="102">
        <f>K29+K30</f>
        <v>728533720060</v>
      </c>
      <c r="L28" s="9"/>
    </row>
    <row r="29" spans="1:12" ht="17.25" customHeight="1">
      <c r="A29" s="212" t="s">
        <v>1456</v>
      </c>
      <c r="B29" s="9"/>
      <c r="C29" s="9"/>
      <c r="D29" s="9"/>
      <c r="E29" s="9"/>
      <c r="F29" s="9"/>
      <c r="G29" s="9"/>
      <c r="H29" s="102"/>
      <c r="I29" s="102"/>
      <c r="J29" s="102">
        <v>6134700000</v>
      </c>
      <c r="K29" s="102">
        <v>6134700000</v>
      </c>
      <c r="L29" s="9"/>
    </row>
    <row r="30" spans="1:12" ht="17.25" customHeight="1">
      <c r="A30" s="212" t="s">
        <v>1457</v>
      </c>
      <c r="B30" s="9"/>
      <c r="C30" s="9"/>
      <c r="D30" s="9"/>
      <c r="E30" s="9"/>
      <c r="F30" s="9"/>
      <c r="G30" s="102">
        <f>'[1]BCDPS'!G110</f>
        <v>782399020060</v>
      </c>
      <c r="H30" s="102">
        <f>G30</f>
        <v>782399020060</v>
      </c>
      <c r="I30" s="102"/>
      <c r="J30" s="102">
        <v>722399020060</v>
      </c>
      <c r="K30" s="102">
        <v>722399020060</v>
      </c>
      <c r="L30" s="9"/>
    </row>
    <row r="31" spans="1:12" ht="17.25" customHeight="1">
      <c r="A31" s="212" t="s">
        <v>1458</v>
      </c>
      <c r="B31" s="9"/>
      <c r="C31" s="9"/>
      <c r="D31" s="9"/>
      <c r="E31" s="9"/>
      <c r="F31" s="9"/>
      <c r="G31" s="9"/>
      <c r="H31" s="102"/>
      <c r="I31" s="102"/>
      <c r="J31" s="102"/>
      <c r="K31" s="102"/>
      <c r="L31" s="9"/>
    </row>
    <row r="32" spans="1:12" ht="17.25" customHeight="1">
      <c r="A32" s="212" t="s">
        <v>1459</v>
      </c>
      <c r="B32" s="9"/>
      <c r="C32" s="9"/>
      <c r="D32" s="9"/>
      <c r="E32" s="9"/>
      <c r="F32" s="9"/>
      <c r="G32" s="102">
        <f>SUM(G33:G36)</f>
        <v>46120030000</v>
      </c>
      <c r="H32" s="102">
        <f>SUM(H33:H36)</f>
        <v>46120030000</v>
      </c>
      <c r="I32" s="102"/>
      <c r="J32" s="102">
        <f>SUM(J33:J36)</f>
        <v>77205030000</v>
      </c>
      <c r="K32" s="102">
        <f>SUM(K33:K36)</f>
        <v>77205030000</v>
      </c>
      <c r="L32" s="102">
        <f>SUM(L33:L36)</f>
        <v>16566698906</v>
      </c>
    </row>
    <row r="33" spans="1:12" ht="17.25" customHeight="1">
      <c r="A33" s="212" t="s">
        <v>1460</v>
      </c>
      <c r="B33" s="9"/>
      <c r="C33" s="9"/>
      <c r="D33" s="9"/>
      <c r="E33" s="9"/>
      <c r="F33" s="9"/>
      <c r="G33" s="9"/>
      <c r="H33" s="102"/>
      <c r="I33" s="102"/>
      <c r="J33" s="102">
        <v>28085000000</v>
      </c>
      <c r="K33" s="102">
        <v>28085000000</v>
      </c>
      <c r="L33" s="137"/>
    </row>
    <row r="34" spans="1:12" ht="17.25" customHeight="1">
      <c r="A34" s="212" t="s">
        <v>1461</v>
      </c>
      <c r="B34" s="9"/>
      <c r="C34" s="9"/>
      <c r="D34" s="9"/>
      <c r="E34" s="9"/>
      <c r="F34" s="9"/>
      <c r="G34" s="102">
        <v>20196730000</v>
      </c>
      <c r="H34" s="102">
        <v>20196730000</v>
      </c>
      <c r="I34" s="102">
        <f>'[1]BCDPS'!H120</f>
        <v>0</v>
      </c>
      <c r="J34" s="102">
        <v>20196730000</v>
      </c>
      <c r="K34" s="102">
        <v>20196730000</v>
      </c>
      <c r="L34" s="137">
        <f>16566698906</f>
        <v>16566698906</v>
      </c>
    </row>
    <row r="35" spans="1:12" ht="17.25" customHeight="1">
      <c r="A35" s="212" t="s">
        <v>1462</v>
      </c>
      <c r="B35" s="9"/>
      <c r="C35" s="9"/>
      <c r="D35" s="9"/>
      <c r="E35" s="9"/>
      <c r="F35" s="9"/>
      <c r="G35" s="102">
        <v>25923300000</v>
      </c>
      <c r="H35" s="102">
        <v>25923300000</v>
      </c>
      <c r="I35" s="102"/>
      <c r="J35" s="102">
        <v>25923300000</v>
      </c>
      <c r="K35" s="102">
        <v>25923300000</v>
      </c>
      <c r="L35" s="137"/>
    </row>
    <row r="36" spans="1:12" ht="17.25" customHeight="1">
      <c r="A36" s="212" t="s">
        <v>1463</v>
      </c>
      <c r="B36" s="9"/>
      <c r="C36" s="9"/>
      <c r="D36" s="9"/>
      <c r="E36" s="9"/>
      <c r="F36" s="9"/>
      <c r="G36" s="102"/>
      <c r="H36" s="102"/>
      <c r="I36" s="102"/>
      <c r="J36" s="102">
        <v>3000000000</v>
      </c>
      <c r="K36" s="102">
        <v>3000000000</v>
      </c>
      <c r="L36" s="137"/>
    </row>
    <row r="37" spans="1:12" ht="17.25" customHeight="1">
      <c r="A37" s="212" t="s">
        <v>1464</v>
      </c>
      <c r="B37" s="9"/>
      <c r="C37" s="9"/>
      <c r="D37" s="9"/>
      <c r="E37" s="9"/>
      <c r="F37" s="9"/>
      <c r="G37" s="9"/>
      <c r="H37" s="102"/>
      <c r="I37" s="102"/>
      <c r="J37" s="102"/>
      <c r="K37" s="102"/>
      <c r="L37" s="9"/>
    </row>
    <row r="38" spans="1:12" ht="17.25" customHeight="1">
      <c r="A38" s="212" t="s">
        <v>1465</v>
      </c>
      <c r="B38" s="9"/>
      <c r="C38" s="9"/>
      <c r="D38" s="9"/>
      <c r="E38" s="9"/>
      <c r="F38" s="9"/>
      <c r="G38" s="9"/>
      <c r="H38" s="102"/>
      <c r="I38" s="102"/>
      <c r="J38" s="102"/>
      <c r="K38" s="102"/>
      <c r="L38" s="9"/>
    </row>
    <row r="39" spans="1:12" ht="17.25" customHeight="1">
      <c r="A39" s="208" t="s">
        <v>1466</v>
      </c>
      <c r="B39" s="9"/>
      <c r="C39" s="9"/>
      <c r="D39" s="9"/>
      <c r="E39" s="9"/>
      <c r="F39" s="9"/>
      <c r="G39" s="9"/>
      <c r="H39" s="102"/>
      <c r="I39" s="102"/>
      <c r="J39" s="102"/>
      <c r="K39" s="102"/>
      <c r="L39" s="9"/>
    </row>
    <row r="40" spans="1:12" ht="17.25" customHeight="1">
      <c r="A40" s="208" t="s">
        <v>1467</v>
      </c>
      <c r="B40" s="9"/>
      <c r="C40" s="9"/>
      <c r="D40" s="9"/>
      <c r="E40" s="9"/>
      <c r="F40" s="9"/>
      <c r="G40" s="9"/>
      <c r="H40" s="102"/>
      <c r="I40" s="102"/>
      <c r="J40" s="102"/>
      <c r="K40" s="102"/>
      <c r="L40" s="9"/>
    </row>
    <row r="41" spans="1:12" ht="17.25" customHeight="1">
      <c r="A41" s="208" t="s">
        <v>1468</v>
      </c>
      <c r="B41" s="9"/>
      <c r="C41" s="9"/>
      <c r="D41" s="9"/>
      <c r="E41" s="9"/>
      <c r="F41" s="9"/>
      <c r="G41" s="9"/>
      <c r="H41" s="102"/>
      <c r="I41" s="102"/>
      <c r="J41" s="102"/>
      <c r="K41" s="102"/>
      <c r="L41" s="9"/>
    </row>
    <row r="42" spans="1:12" ht="17.25" customHeight="1">
      <c r="A42" s="208" t="s">
        <v>1469</v>
      </c>
      <c r="B42" s="9"/>
      <c r="C42" s="9"/>
      <c r="D42" s="9"/>
      <c r="E42" s="9"/>
      <c r="F42" s="9"/>
      <c r="G42" s="9"/>
      <c r="H42" s="102"/>
      <c r="I42" s="102"/>
      <c r="J42" s="102"/>
      <c r="K42" s="102"/>
      <c r="L42" s="9"/>
    </row>
    <row r="43" spans="1:12" ht="17.25" customHeight="1">
      <c r="A43" s="208" t="s">
        <v>1470</v>
      </c>
      <c r="B43" s="9"/>
      <c r="C43" s="9"/>
      <c r="D43" s="9"/>
      <c r="E43" s="9"/>
      <c r="F43" s="9"/>
      <c r="G43" s="9"/>
      <c r="H43" s="102"/>
      <c r="I43" s="102"/>
      <c r="J43" s="102"/>
      <c r="K43" s="102"/>
      <c r="L43" s="9"/>
    </row>
    <row r="44" spans="1:12" ht="17.25" customHeight="1">
      <c r="A44" s="178" t="s">
        <v>1471</v>
      </c>
      <c r="B44" s="9"/>
      <c r="C44" s="138"/>
      <c r="D44" s="138"/>
      <c r="E44" s="138"/>
      <c r="F44" s="138"/>
      <c r="G44" s="138"/>
      <c r="H44" s="202" t="str">
        <f>$H$3</f>
        <v>Cuối kỳ</v>
      </c>
      <c r="I44" s="202"/>
      <c r="J44" s="202"/>
      <c r="K44" s="203" t="str">
        <f>$K$3</f>
        <v>Đầu kỳ</v>
      </c>
      <c r="L44" s="9"/>
    </row>
    <row r="45" spans="1:12" ht="17.25" customHeight="1">
      <c r="A45" s="213" t="s">
        <v>1472</v>
      </c>
      <c r="B45" s="9"/>
      <c r="C45" s="138"/>
      <c r="D45" s="138"/>
      <c r="E45" s="138"/>
      <c r="F45" s="138"/>
      <c r="G45" s="138"/>
      <c r="H45" s="102">
        <f>'[1]BANGCDKT '!D17</f>
        <v>40099573201</v>
      </c>
      <c r="I45" s="199"/>
      <c r="J45" s="199"/>
      <c r="K45" s="102">
        <v>34200463302</v>
      </c>
      <c r="L45" s="9"/>
    </row>
    <row r="46" spans="1:12" ht="17.25" customHeight="1">
      <c r="A46" s="210" t="s">
        <v>1473</v>
      </c>
      <c r="B46" s="9"/>
      <c r="C46" s="138"/>
      <c r="D46" s="138"/>
      <c r="E46" s="138"/>
      <c r="F46" s="138"/>
      <c r="G46" s="138"/>
      <c r="H46" s="102">
        <f>'[3]cuoi ky'!$E$29</f>
        <v>32177524057</v>
      </c>
      <c r="I46" s="199"/>
      <c r="J46" s="199"/>
      <c r="K46" s="102">
        <v>29844717737</v>
      </c>
      <c r="L46" s="9"/>
    </row>
    <row r="47" spans="1:12" ht="17.25" customHeight="1">
      <c r="A47" s="213" t="s">
        <v>1474</v>
      </c>
      <c r="B47" s="9"/>
      <c r="C47" s="138"/>
      <c r="D47" s="138"/>
      <c r="E47" s="138"/>
      <c r="F47" s="138"/>
      <c r="G47" s="138"/>
      <c r="H47" s="102"/>
      <c r="I47" s="199"/>
      <c r="J47" s="199"/>
      <c r="K47" s="199"/>
      <c r="L47" s="9"/>
    </row>
    <row r="48" spans="1:12" ht="17.25" customHeight="1">
      <c r="A48" s="213" t="s">
        <v>1475</v>
      </c>
      <c r="B48" s="9"/>
      <c r="C48" s="138"/>
      <c r="D48" s="138"/>
      <c r="E48" s="138"/>
      <c r="F48" s="138"/>
      <c r="G48" s="138"/>
      <c r="H48" s="102"/>
      <c r="I48" s="199"/>
      <c r="J48" s="199"/>
      <c r="K48" s="199"/>
      <c r="L48" s="9"/>
    </row>
    <row r="49" spans="1:12" ht="17.25" customHeight="1" hidden="1">
      <c r="A49" s="213"/>
      <c r="B49" s="9"/>
      <c r="C49" s="138"/>
      <c r="D49" s="138"/>
      <c r="E49" s="138"/>
      <c r="F49" s="138"/>
      <c r="G49" s="138"/>
      <c r="H49" s="199"/>
      <c r="I49" s="199"/>
      <c r="J49" s="199"/>
      <c r="K49" s="199"/>
      <c r="L49" s="9"/>
    </row>
    <row r="50" spans="1:12" ht="17.25" customHeight="1" hidden="1">
      <c r="A50" s="213"/>
      <c r="B50" s="9"/>
      <c r="C50" s="138"/>
      <c r="D50" s="138"/>
      <c r="E50" s="138"/>
      <c r="F50" s="138"/>
      <c r="G50" s="138"/>
      <c r="H50" s="199"/>
      <c r="I50" s="199"/>
      <c r="J50" s="199"/>
      <c r="K50" s="199"/>
      <c r="L50" s="9"/>
    </row>
    <row r="51" spans="1:12" ht="17.25" customHeight="1">
      <c r="A51" s="200" t="s">
        <v>1476</v>
      </c>
      <c r="B51" s="9"/>
      <c r="C51" s="9"/>
      <c r="D51" s="9"/>
      <c r="E51" s="9"/>
      <c r="F51" s="9"/>
      <c r="G51" s="9"/>
      <c r="H51" s="202" t="str">
        <f>$H$3</f>
        <v>Cuối kỳ</v>
      </c>
      <c r="I51" s="202"/>
      <c r="J51" s="202"/>
      <c r="K51" s="203" t="str">
        <f>$K$3</f>
        <v>Đầu kỳ</v>
      </c>
      <c r="L51" s="9"/>
    </row>
    <row r="52" spans="1:12" ht="17.25" customHeight="1">
      <c r="A52" s="200"/>
      <c r="B52" s="9"/>
      <c r="C52" s="9"/>
      <c r="D52" s="9"/>
      <c r="E52" s="9"/>
      <c r="F52" s="9"/>
      <c r="G52" s="9"/>
      <c r="H52" s="214" t="s">
        <v>1477</v>
      </c>
      <c r="I52" s="214" t="s">
        <v>1439</v>
      </c>
      <c r="J52" s="214" t="s">
        <v>1477</v>
      </c>
      <c r="K52" s="214" t="s">
        <v>1439</v>
      </c>
      <c r="L52" s="9"/>
    </row>
    <row r="53" spans="1:12" ht="17.25" customHeight="1">
      <c r="A53" s="208" t="s">
        <v>1478</v>
      </c>
      <c r="B53" s="9"/>
      <c r="C53" s="9"/>
      <c r="D53" s="9"/>
      <c r="E53" s="9"/>
      <c r="F53" s="9"/>
      <c r="G53" s="9"/>
      <c r="H53" s="214"/>
      <c r="I53" s="214"/>
      <c r="J53" s="214"/>
      <c r="K53" s="214"/>
      <c r="L53" s="9"/>
    </row>
    <row r="54" spans="1:13" ht="17.25" customHeight="1">
      <c r="A54" s="208" t="s">
        <v>1479</v>
      </c>
      <c r="B54" s="9"/>
      <c r="C54" s="9"/>
      <c r="D54" s="9"/>
      <c r="E54" s="9"/>
      <c r="F54" s="9"/>
      <c r="G54" s="9"/>
      <c r="H54" s="102"/>
      <c r="I54" s="102"/>
      <c r="J54" s="102"/>
      <c r="K54" s="102"/>
      <c r="L54" s="9"/>
      <c r="M54" s="96"/>
    </row>
    <row r="55" spans="1:13" ht="17.25" customHeight="1">
      <c r="A55" s="208" t="s">
        <v>1480</v>
      </c>
      <c r="B55" s="9"/>
      <c r="C55" s="9"/>
      <c r="D55" s="9"/>
      <c r="E55" s="9"/>
      <c r="F55" s="9"/>
      <c r="G55" s="9"/>
      <c r="H55" s="102"/>
      <c r="I55" s="102"/>
      <c r="J55" s="102"/>
      <c r="K55" s="102"/>
      <c r="L55" s="137"/>
      <c r="M55" s="96"/>
    </row>
    <row r="56" spans="1:12" ht="17.25" customHeight="1">
      <c r="A56" s="208" t="s">
        <v>1481</v>
      </c>
      <c r="B56" s="9"/>
      <c r="C56" s="9"/>
      <c r="D56" s="9"/>
      <c r="E56" s="9"/>
      <c r="F56" s="9"/>
      <c r="G56" s="9"/>
      <c r="H56" s="102"/>
      <c r="I56" s="102"/>
      <c r="J56" s="102"/>
      <c r="K56" s="102"/>
      <c r="L56" s="9"/>
    </row>
    <row r="57" spans="1:12" ht="17.25" customHeight="1">
      <c r="A57" s="208" t="s">
        <v>1482</v>
      </c>
      <c r="B57" s="9"/>
      <c r="C57" s="9"/>
      <c r="D57" s="9"/>
      <c r="E57" s="9"/>
      <c r="F57" s="9"/>
      <c r="G57" s="9"/>
      <c r="H57" s="102"/>
      <c r="I57" s="102"/>
      <c r="J57" s="102"/>
      <c r="K57" s="102"/>
      <c r="L57" s="9"/>
    </row>
    <row r="58" spans="1:12" ht="17.25" customHeight="1">
      <c r="A58" s="208" t="s">
        <v>1483</v>
      </c>
      <c r="B58" s="9"/>
      <c r="C58" s="9"/>
      <c r="D58" s="9"/>
      <c r="E58" s="9"/>
      <c r="F58" s="9"/>
      <c r="G58" s="9"/>
      <c r="H58" s="102"/>
      <c r="I58" s="102"/>
      <c r="J58" s="102"/>
      <c r="K58" s="102"/>
      <c r="L58" s="9"/>
    </row>
    <row r="59" spans="1:12" ht="17.25" customHeight="1">
      <c r="A59" s="208" t="s">
        <v>1484</v>
      </c>
      <c r="B59" s="9"/>
      <c r="C59" s="9"/>
      <c r="D59" s="9"/>
      <c r="E59" s="9"/>
      <c r="F59" s="9"/>
      <c r="G59" s="9"/>
      <c r="H59" s="102"/>
      <c r="I59" s="102"/>
      <c r="J59" s="102"/>
      <c r="K59" s="102"/>
      <c r="L59" s="9"/>
    </row>
    <row r="60" spans="1:12" ht="17.25" customHeight="1">
      <c r="A60" s="208" t="s">
        <v>1485</v>
      </c>
      <c r="B60" s="9"/>
      <c r="C60" s="9"/>
      <c r="D60" s="9"/>
      <c r="E60" s="9"/>
      <c r="F60" s="9"/>
      <c r="G60" s="9"/>
      <c r="H60" s="102">
        <f>SUM(H62:H86)</f>
        <v>13840503055</v>
      </c>
      <c r="I60" s="102"/>
      <c r="J60" s="102">
        <f>SUM(J62:J86)</f>
        <v>9994486151</v>
      </c>
      <c r="K60" s="102"/>
      <c r="L60" s="9"/>
    </row>
    <row r="61" spans="1:12" ht="17.25" customHeight="1">
      <c r="A61" s="212" t="s">
        <v>1486</v>
      </c>
      <c r="B61" s="9"/>
      <c r="C61" s="9"/>
      <c r="D61" s="9"/>
      <c r="E61" s="9"/>
      <c r="F61" s="9"/>
      <c r="G61" s="9"/>
      <c r="H61" s="102"/>
      <c r="I61" s="102"/>
      <c r="J61" s="102"/>
      <c r="K61" s="102"/>
      <c r="L61" s="9"/>
    </row>
    <row r="62" spans="1:12" ht="17.25" customHeight="1">
      <c r="A62" s="208" t="s">
        <v>1487</v>
      </c>
      <c r="B62" s="9"/>
      <c r="C62" s="9"/>
      <c r="D62" s="9"/>
      <c r="E62" s="9"/>
      <c r="F62" s="9"/>
      <c r="G62" s="9"/>
      <c r="H62" s="102">
        <v>73437847</v>
      </c>
      <c r="I62" s="102"/>
      <c r="J62" s="102">
        <v>109906600</v>
      </c>
      <c r="K62" s="102"/>
      <c r="L62" s="9"/>
    </row>
    <row r="63" spans="1:12" ht="17.25" customHeight="1">
      <c r="A63" s="208" t="s">
        <v>1488</v>
      </c>
      <c r="B63" s="9"/>
      <c r="C63" s="9"/>
      <c r="D63" s="9"/>
      <c r="E63" s="9"/>
      <c r="F63" s="9"/>
      <c r="G63" s="9"/>
      <c r="H63" s="102">
        <v>692588954</v>
      </c>
      <c r="I63" s="102"/>
      <c r="J63" s="102">
        <v>979606717</v>
      </c>
      <c r="K63" s="102"/>
      <c r="L63" s="9"/>
    </row>
    <row r="64" spans="1:12" ht="17.25" customHeight="1">
      <c r="A64" s="208" t="s">
        <v>1489</v>
      </c>
      <c r="B64" s="9"/>
      <c r="C64" s="9"/>
      <c r="D64" s="9"/>
      <c r="E64" s="9"/>
      <c r="F64" s="9"/>
      <c r="G64" s="9"/>
      <c r="H64" s="102">
        <v>197817892</v>
      </c>
      <c r="I64" s="102"/>
      <c r="J64" s="102">
        <v>197817892</v>
      </c>
      <c r="K64" s="102"/>
      <c r="L64" s="9"/>
    </row>
    <row r="65" spans="1:12" ht="17.25" customHeight="1">
      <c r="A65" s="208" t="s">
        <v>1490</v>
      </c>
      <c r="B65" s="9"/>
      <c r="C65" s="9"/>
      <c r="D65" s="9"/>
      <c r="E65" s="9"/>
      <c r="F65" s="9"/>
      <c r="G65" s="9"/>
      <c r="H65" s="102"/>
      <c r="I65" s="102"/>
      <c r="J65" s="102">
        <v>13042750</v>
      </c>
      <c r="K65" s="102"/>
      <c r="L65" s="9"/>
    </row>
    <row r="66" spans="1:12" ht="17.25" customHeight="1">
      <c r="A66" s="208" t="s">
        <v>1491</v>
      </c>
      <c r="B66" s="9"/>
      <c r="C66" s="9"/>
      <c r="D66" s="9"/>
      <c r="E66" s="9"/>
      <c r="F66" s="9"/>
      <c r="G66" s="9"/>
      <c r="H66" s="102"/>
      <c r="I66" s="102"/>
      <c r="J66" s="102">
        <v>10500000</v>
      </c>
      <c r="K66" s="102"/>
      <c r="L66" s="9"/>
    </row>
    <row r="67" spans="1:12" ht="17.25" customHeight="1">
      <c r="A67" s="208" t="s">
        <v>1492</v>
      </c>
      <c r="B67" s="9"/>
      <c r="C67" s="9"/>
      <c r="D67" s="9"/>
      <c r="E67" s="9"/>
      <c r="F67" s="9"/>
      <c r="G67" s="9"/>
      <c r="H67" s="102"/>
      <c r="I67" s="102"/>
      <c r="J67" s="102">
        <v>11268250</v>
      </c>
      <c r="K67" s="102"/>
      <c r="L67" s="9"/>
    </row>
    <row r="68" spans="1:12" ht="17.25" customHeight="1">
      <c r="A68" s="208" t="s">
        <v>1493</v>
      </c>
      <c r="B68" s="9"/>
      <c r="C68" s="9"/>
      <c r="D68" s="9"/>
      <c r="E68" s="9"/>
      <c r="F68" s="9"/>
      <c r="G68" s="9"/>
      <c r="H68" s="102"/>
      <c r="I68" s="102"/>
      <c r="J68" s="102">
        <v>1803270000</v>
      </c>
      <c r="K68" s="102"/>
      <c r="L68" s="9"/>
    </row>
    <row r="69" spans="1:12" ht="17.25" customHeight="1">
      <c r="A69" s="208" t="s">
        <v>1494</v>
      </c>
      <c r="B69" s="9"/>
      <c r="C69" s="9"/>
      <c r="D69" s="9"/>
      <c r="E69" s="9"/>
      <c r="F69" s="9"/>
      <c r="G69" s="9"/>
      <c r="H69" s="102"/>
      <c r="I69" s="102"/>
      <c r="J69" s="102">
        <v>1142063</v>
      </c>
      <c r="K69" s="102"/>
      <c r="L69" s="9"/>
    </row>
    <row r="70" spans="1:12" ht="17.25" customHeight="1">
      <c r="A70" s="208" t="s">
        <v>1495</v>
      </c>
      <c r="B70" s="9"/>
      <c r="C70" s="9"/>
      <c r="D70" s="9"/>
      <c r="E70" s="9"/>
      <c r="F70" s="9"/>
      <c r="G70" s="9"/>
      <c r="H70" s="102">
        <v>25554273</v>
      </c>
      <c r="I70" s="102"/>
      <c r="J70" s="102">
        <v>1000000</v>
      </c>
      <c r="K70" s="102"/>
      <c r="L70" s="9"/>
    </row>
    <row r="71" spans="1:12" ht="17.25" customHeight="1">
      <c r="A71" s="208" t="s">
        <v>1496</v>
      </c>
      <c r="B71" s="9"/>
      <c r="C71" s="9"/>
      <c r="D71" s="9"/>
      <c r="E71" s="9"/>
      <c r="F71" s="9"/>
      <c r="G71" s="9"/>
      <c r="H71" s="102">
        <v>391755000</v>
      </c>
      <c r="I71" s="102"/>
      <c r="J71" s="102">
        <v>2144333333</v>
      </c>
      <c r="K71" s="102"/>
      <c r="L71" s="9"/>
    </row>
    <row r="72" spans="1:12" ht="17.25" customHeight="1">
      <c r="A72" s="208" t="s">
        <v>1497</v>
      </c>
      <c r="B72" s="9"/>
      <c r="C72" s="9"/>
      <c r="D72" s="9"/>
      <c r="E72" s="9"/>
      <c r="F72" s="9"/>
      <c r="G72" s="9"/>
      <c r="H72" s="102"/>
      <c r="I72" s="102"/>
      <c r="J72" s="102">
        <v>11406908</v>
      </c>
      <c r="K72" s="102"/>
      <c r="L72" s="9"/>
    </row>
    <row r="73" spans="1:12" ht="17.25" customHeight="1">
      <c r="A73" s="208" t="s">
        <v>1498</v>
      </c>
      <c r="B73" s="9"/>
      <c r="C73" s="9"/>
      <c r="D73" s="9"/>
      <c r="E73" s="9"/>
      <c r="F73" s="9"/>
      <c r="G73" s="9"/>
      <c r="H73" s="102"/>
      <c r="I73" s="102"/>
      <c r="J73" s="102">
        <v>107275000</v>
      </c>
      <c r="K73" s="102"/>
      <c r="L73" s="9"/>
    </row>
    <row r="74" spans="1:12" ht="17.25" customHeight="1">
      <c r="A74" s="208" t="s">
        <v>1499</v>
      </c>
      <c r="B74" s="9"/>
      <c r="C74" s="9"/>
      <c r="D74" s="9"/>
      <c r="E74" s="9"/>
      <c r="F74" s="9"/>
      <c r="G74" s="9"/>
      <c r="H74" s="102"/>
      <c r="I74" s="102"/>
      <c r="J74" s="102">
        <v>22678200</v>
      </c>
      <c r="K74" s="102"/>
      <c r="L74" s="9"/>
    </row>
    <row r="75" spans="1:12" ht="17.25" customHeight="1">
      <c r="A75" s="208" t="s">
        <v>1500</v>
      </c>
      <c r="B75" s="9"/>
      <c r="C75" s="9"/>
      <c r="D75" s="9"/>
      <c r="E75" s="9"/>
      <c r="F75" s="9"/>
      <c r="G75" s="9"/>
      <c r="H75" s="102">
        <v>53479600</v>
      </c>
      <c r="I75" s="102"/>
      <c r="J75" s="102">
        <v>247673235</v>
      </c>
      <c r="K75" s="102"/>
      <c r="L75" s="9"/>
    </row>
    <row r="76" spans="1:12" ht="17.25" customHeight="1">
      <c r="A76" s="208" t="s">
        <v>1501</v>
      </c>
      <c r="B76" s="9"/>
      <c r="C76" s="9"/>
      <c r="D76" s="9"/>
      <c r="E76" s="9"/>
      <c r="F76" s="9"/>
      <c r="G76" s="9"/>
      <c r="H76" s="102">
        <v>208386558</v>
      </c>
      <c r="I76" s="102"/>
      <c r="J76" s="102">
        <v>192424090</v>
      </c>
      <c r="K76" s="102"/>
      <c r="L76" s="9"/>
    </row>
    <row r="77" spans="1:12" ht="17.25" customHeight="1">
      <c r="A77" s="208" t="s">
        <v>1502</v>
      </c>
      <c r="B77" s="9"/>
      <c r="C77" s="9"/>
      <c r="D77" s="9"/>
      <c r="E77" s="9"/>
      <c r="F77" s="9"/>
      <c r="G77" s="9"/>
      <c r="H77" s="102">
        <v>2537488244</v>
      </c>
      <c r="I77" s="102"/>
      <c r="J77" s="102">
        <v>71906364</v>
      </c>
      <c r="K77" s="102"/>
      <c r="L77" s="9"/>
    </row>
    <row r="78" spans="1:12" ht="17.25" customHeight="1">
      <c r="A78" s="208" t="s">
        <v>1503</v>
      </c>
      <c r="B78" s="9"/>
      <c r="C78" s="9"/>
      <c r="D78" s="9"/>
      <c r="E78" s="9"/>
      <c r="F78" s="9"/>
      <c r="G78" s="9"/>
      <c r="H78" s="102">
        <v>291667793</v>
      </c>
      <c r="I78" s="102"/>
      <c r="J78" s="102">
        <v>441599550</v>
      </c>
      <c r="K78" s="102"/>
      <c r="L78" s="9"/>
    </row>
    <row r="79" spans="1:12" ht="17.25" customHeight="1">
      <c r="A79" s="208" t="s">
        <v>1504</v>
      </c>
      <c r="B79" s="9"/>
      <c r="C79" s="9"/>
      <c r="D79" s="9"/>
      <c r="E79" s="9"/>
      <c r="F79" s="9"/>
      <c r="G79" s="9"/>
      <c r="H79" s="102"/>
      <c r="I79" s="102"/>
      <c r="J79" s="102">
        <v>48162660</v>
      </c>
      <c r="K79" s="102"/>
      <c r="L79" s="9"/>
    </row>
    <row r="80" spans="1:12" ht="17.25" customHeight="1">
      <c r="A80" s="208" t="s">
        <v>1505</v>
      </c>
      <c r="B80" s="9"/>
      <c r="C80" s="9"/>
      <c r="D80" s="9"/>
      <c r="E80" s="9"/>
      <c r="F80" s="9"/>
      <c r="G80" s="9"/>
      <c r="H80" s="102"/>
      <c r="I80" s="102"/>
      <c r="J80" s="102">
        <v>84168771</v>
      </c>
      <c r="K80" s="102"/>
      <c r="L80" s="9"/>
    </row>
    <row r="81" spans="1:12" ht="17.25" customHeight="1">
      <c r="A81" s="208" t="s">
        <v>59</v>
      </c>
      <c r="B81" s="9"/>
      <c r="C81" s="9"/>
      <c r="D81" s="9"/>
      <c r="E81" s="9"/>
      <c r="F81" s="9"/>
      <c r="G81" s="9"/>
      <c r="H81" s="102"/>
      <c r="I81" s="102"/>
      <c r="J81" s="102">
        <v>2205068767</v>
      </c>
      <c r="K81" s="102"/>
      <c r="L81" s="9"/>
    </row>
    <row r="82" spans="1:12" ht="17.25" customHeight="1">
      <c r="A82" s="208" t="s">
        <v>60</v>
      </c>
      <c r="B82" s="9"/>
      <c r="C82" s="9"/>
      <c r="D82" s="9"/>
      <c r="E82" s="9"/>
      <c r="F82" s="9"/>
      <c r="G82" s="9"/>
      <c r="H82" s="102">
        <v>7018233771</v>
      </c>
      <c r="I82" s="102"/>
      <c r="J82" s="102"/>
      <c r="K82" s="102"/>
      <c r="L82" s="9"/>
    </row>
    <row r="83" spans="1:12" ht="17.25" customHeight="1">
      <c r="A83" s="208" t="s">
        <v>61</v>
      </c>
      <c r="B83" s="9"/>
      <c r="C83" s="9"/>
      <c r="D83" s="9"/>
      <c r="E83" s="9"/>
      <c r="F83" s="9"/>
      <c r="G83" s="9"/>
      <c r="H83" s="102">
        <v>68000000</v>
      </c>
      <c r="I83" s="102"/>
      <c r="J83" s="102"/>
      <c r="K83" s="102"/>
      <c r="L83" s="9"/>
    </row>
    <row r="84" spans="1:12" ht="17.25" customHeight="1">
      <c r="A84" s="208" t="s">
        <v>62</v>
      </c>
      <c r="B84" s="9"/>
      <c r="C84" s="9"/>
      <c r="D84" s="9"/>
      <c r="E84" s="9"/>
      <c r="F84" s="9"/>
      <c r="G84" s="9"/>
      <c r="H84" s="102">
        <v>107922781</v>
      </c>
      <c r="I84" s="102"/>
      <c r="J84" s="102"/>
      <c r="K84" s="102"/>
      <c r="L84" s="9"/>
    </row>
    <row r="85" spans="1:12" ht="17.25" customHeight="1">
      <c r="A85" s="208" t="s">
        <v>63</v>
      </c>
      <c r="B85" s="9"/>
      <c r="C85" s="9"/>
      <c r="D85" s="9"/>
      <c r="E85" s="9"/>
      <c r="F85" s="9"/>
      <c r="G85" s="9"/>
      <c r="H85" s="102">
        <v>1951805342</v>
      </c>
      <c r="I85" s="102"/>
      <c r="J85" s="102">
        <v>1290235001</v>
      </c>
      <c r="K85" s="102"/>
      <c r="L85" s="9"/>
    </row>
    <row r="86" spans="1:12" ht="17.25" customHeight="1">
      <c r="A86" s="208" t="s">
        <v>64</v>
      </c>
      <c r="B86" s="9"/>
      <c r="C86" s="9"/>
      <c r="D86" s="9"/>
      <c r="E86" s="9"/>
      <c r="F86" s="9"/>
      <c r="G86" s="9"/>
      <c r="H86" s="102">
        <v>222365000</v>
      </c>
      <c r="I86" s="102"/>
      <c r="J86" s="102"/>
      <c r="K86" s="102"/>
      <c r="L86" s="9"/>
    </row>
    <row r="87" spans="1:12" s="5" customFormat="1" ht="17.25" customHeight="1">
      <c r="A87" s="215" t="s">
        <v>1435</v>
      </c>
      <c r="B87" s="138"/>
      <c r="C87" s="138"/>
      <c r="D87" s="138"/>
      <c r="E87" s="138"/>
      <c r="F87" s="138"/>
      <c r="G87" s="138"/>
      <c r="H87" s="199">
        <f>SUM(H54:H60)</f>
        <v>13840503055</v>
      </c>
      <c r="I87" s="199"/>
      <c r="J87" s="199">
        <f>SUM(J54:J60)</f>
        <v>9994486151</v>
      </c>
      <c r="K87" s="199"/>
      <c r="L87" s="138"/>
    </row>
    <row r="88" spans="1:12" s="5" customFormat="1" ht="17.25" customHeight="1">
      <c r="A88" s="178" t="s">
        <v>65</v>
      </c>
      <c r="B88" s="138"/>
      <c r="C88" s="138"/>
      <c r="D88" s="138"/>
      <c r="E88" s="138"/>
      <c r="F88" s="138"/>
      <c r="G88" s="138"/>
      <c r="H88" s="216" t="str">
        <f>$H$3</f>
        <v>Cuối kỳ</v>
      </c>
      <c r="I88" s="216"/>
      <c r="J88" s="216"/>
      <c r="K88" s="217" t="str">
        <f>$K$3</f>
        <v>Đầu kỳ</v>
      </c>
      <c r="L88" s="138"/>
    </row>
    <row r="89" spans="1:12" s="5" customFormat="1" ht="17.25" customHeight="1">
      <c r="A89" s="215"/>
      <c r="B89" s="138"/>
      <c r="C89" s="138"/>
      <c r="D89" s="138"/>
      <c r="E89" s="138"/>
      <c r="F89" s="138"/>
      <c r="G89" s="138"/>
      <c r="H89" s="102" t="s">
        <v>66</v>
      </c>
      <c r="I89" s="102" t="s">
        <v>1477</v>
      </c>
      <c r="J89" s="102" t="s">
        <v>66</v>
      </c>
      <c r="K89" s="102" t="s">
        <v>1477</v>
      </c>
      <c r="L89" s="138"/>
    </row>
    <row r="90" spans="1:12" s="5" customFormat="1" ht="17.25" customHeight="1">
      <c r="A90" s="218" t="s">
        <v>67</v>
      </c>
      <c r="B90" s="138"/>
      <c r="C90" s="138"/>
      <c r="D90" s="138"/>
      <c r="E90" s="138"/>
      <c r="F90" s="138"/>
      <c r="G90" s="138"/>
      <c r="H90" s="199"/>
      <c r="I90" s="102">
        <v>3198146662</v>
      </c>
      <c r="J90" s="199"/>
      <c r="K90" s="199"/>
      <c r="L90" s="138"/>
    </row>
    <row r="91" spans="1:12" s="5" customFormat="1" ht="17.25" customHeight="1">
      <c r="A91" s="218" t="s">
        <v>68</v>
      </c>
      <c r="B91" s="138"/>
      <c r="C91" s="138"/>
      <c r="D91" s="138"/>
      <c r="E91" s="138"/>
      <c r="F91" s="138"/>
      <c r="G91" s="138"/>
      <c r="H91" s="199"/>
      <c r="I91" s="199"/>
      <c r="J91" s="199"/>
      <c r="K91" s="199"/>
      <c r="L91" s="138"/>
    </row>
    <row r="92" spans="1:12" s="5" customFormat="1" ht="17.25" customHeight="1">
      <c r="A92" s="218" t="s">
        <v>69</v>
      </c>
      <c r="B92" s="138"/>
      <c r="C92" s="138"/>
      <c r="D92" s="138"/>
      <c r="E92" s="138"/>
      <c r="F92" s="138"/>
      <c r="G92" s="138"/>
      <c r="H92" s="199"/>
      <c r="I92" s="199"/>
      <c r="J92" s="199"/>
      <c r="K92" s="199"/>
      <c r="L92" s="138"/>
    </row>
    <row r="93" spans="1:12" s="5" customFormat="1" ht="17.25" customHeight="1">
      <c r="A93" s="218" t="s">
        <v>70</v>
      </c>
      <c r="B93" s="138"/>
      <c r="C93" s="138"/>
      <c r="D93" s="138"/>
      <c r="E93" s="138"/>
      <c r="F93" s="138"/>
      <c r="G93" s="138"/>
      <c r="H93" s="199"/>
      <c r="I93" s="199"/>
      <c r="J93" s="199"/>
      <c r="K93" s="199"/>
      <c r="L93" s="138"/>
    </row>
    <row r="94" spans="1:12" s="5" customFormat="1" ht="17.25" customHeight="1">
      <c r="A94" s="178" t="s">
        <v>71</v>
      </c>
      <c r="B94" s="138"/>
      <c r="C94" s="138"/>
      <c r="D94" s="138"/>
      <c r="E94" s="138"/>
      <c r="F94" s="138"/>
      <c r="G94" s="138"/>
      <c r="H94" s="216" t="str">
        <f>$H$3</f>
        <v>Cuối kỳ</v>
      </c>
      <c r="I94" s="216"/>
      <c r="J94" s="216"/>
      <c r="K94" s="217" t="str">
        <f>$K$3</f>
        <v>Đầu kỳ</v>
      </c>
      <c r="L94" s="138"/>
    </row>
    <row r="95" spans="1:12" s="5" customFormat="1" ht="17.25" customHeight="1">
      <c r="A95" s="218"/>
      <c r="B95" s="138"/>
      <c r="C95" s="138"/>
      <c r="D95" s="138"/>
      <c r="E95" s="138"/>
      <c r="F95" s="138"/>
      <c r="G95" s="138"/>
      <c r="H95" s="102" t="s">
        <v>1437</v>
      </c>
      <c r="I95" s="102" t="s">
        <v>72</v>
      </c>
      <c r="J95" s="102" t="s">
        <v>1437</v>
      </c>
      <c r="K95" s="102" t="s">
        <v>72</v>
      </c>
      <c r="L95" s="9" t="s">
        <v>73</v>
      </c>
    </row>
    <row r="96" spans="1:12" s="5" customFormat="1" ht="17.25" customHeight="1">
      <c r="A96" s="219" t="s">
        <v>74</v>
      </c>
      <c r="B96" s="138"/>
      <c r="C96" s="138"/>
      <c r="D96" s="138"/>
      <c r="E96" s="138"/>
      <c r="F96" s="138"/>
      <c r="G96" s="138"/>
      <c r="H96" s="102">
        <f>3509381972+9949333333+9090183013</f>
        <v>22548898318</v>
      </c>
      <c r="I96" s="199"/>
      <c r="J96" s="102">
        <f>4074607514+12000000000</f>
        <v>16074607514</v>
      </c>
      <c r="K96" s="199"/>
      <c r="L96" s="138"/>
    </row>
    <row r="97" spans="1:12" s="5" customFormat="1" ht="17.25" customHeight="1">
      <c r="A97" s="218" t="s">
        <v>75</v>
      </c>
      <c r="B97" s="138"/>
      <c r="C97" s="138"/>
      <c r="D97" s="138"/>
      <c r="E97" s="138"/>
      <c r="F97" s="138"/>
      <c r="G97" s="138"/>
      <c r="H97" s="199"/>
      <c r="I97" s="199"/>
      <c r="J97" s="102"/>
      <c r="K97" s="199"/>
      <c r="L97" s="138"/>
    </row>
    <row r="98" spans="1:12" s="5" customFormat="1" ht="17.25" customHeight="1">
      <c r="A98" s="218" t="s">
        <v>76</v>
      </c>
      <c r="B98" s="138"/>
      <c r="C98" s="138"/>
      <c r="D98" s="138"/>
      <c r="E98" s="138"/>
      <c r="F98" s="138"/>
      <c r="G98" s="138"/>
      <c r="H98" s="102"/>
      <c r="I98" s="199"/>
      <c r="J98" s="102"/>
      <c r="K98" s="199"/>
      <c r="L98" s="138"/>
    </row>
    <row r="99" spans="1:12" s="5" customFormat="1" ht="17.25" customHeight="1">
      <c r="A99" s="219" t="s">
        <v>77</v>
      </c>
      <c r="B99" s="138"/>
      <c r="C99" s="138"/>
      <c r="D99" s="138"/>
      <c r="E99" s="138"/>
      <c r="F99" s="138"/>
      <c r="G99" s="138"/>
      <c r="H99" s="102"/>
      <c r="I99" s="102">
        <f>H99</f>
        <v>0</v>
      </c>
      <c r="J99" s="102">
        <v>1762787012</v>
      </c>
      <c r="K99" s="102">
        <f>J99</f>
        <v>1762787012</v>
      </c>
      <c r="L99" s="138"/>
    </row>
    <row r="100" spans="1:12" s="5" customFormat="1" ht="17.25" customHeight="1">
      <c r="A100" s="219" t="s">
        <v>78</v>
      </c>
      <c r="B100" s="138"/>
      <c r="C100" s="138"/>
      <c r="D100" s="138"/>
      <c r="E100" s="138"/>
      <c r="F100" s="138"/>
      <c r="G100" s="138"/>
      <c r="H100" s="102">
        <v>391755000</v>
      </c>
      <c r="I100" s="102">
        <f>H100</f>
        <v>391755000</v>
      </c>
      <c r="J100" s="102">
        <v>2144333333</v>
      </c>
      <c r="K100" s="102">
        <f>J100</f>
        <v>2144333333</v>
      </c>
      <c r="L100" s="138"/>
    </row>
    <row r="101" spans="1:12" s="5" customFormat="1" ht="17.25" customHeight="1">
      <c r="A101" s="219" t="s">
        <v>79</v>
      </c>
      <c r="B101" s="138"/>
      <c r="C101" s="138"/>
      <c r="D101" s="138"/>
      <c r="E101" s="138"/>
      <c r="F101" s="138"/>
      <c r="G101" s="138"/>
      <c r="H101" s="102">
        <v>9949333333</v>
      </c>
      <c r="I101" s="102">
        <f>H101</f>
        <v>9949333333</v>
      </c>
      <c r="J101" s="102">
        <v>12000000000</v>
      </c>
      <c r="K101" s="102">
        <f>J101</f>
        <v>12000000000</v>
      </c>
      <c r="L101" s="138"/>
    </row>
    <row r="102" spans="1:12" s="5" customFormat="1" ht="17.25" customHeight="1">
      <c r="A102" s="219" t="s">
        <v>80</v>
      </c>
      <c r="B102" s="138"/>
      <c r="C102" s="138"/>
      <c r="D102" s="138"/>
      <c r="E102" s="138"/>
      <c r="F102" s="138"/>
      <c r="G102" s="138"/>
      <c r="H102" s="102">
        <v>1000000000</v>
      </c>
      <c r="I102" s="199"/>
      <c r="J102" s="102">
        <v>1000000000</v>
      </c>
      <c r="K102" s="199"/>
      <c r="L102" s="138"/>
    </row>
    <row r="103" spans="1:12" s="5" customFormat="1" ht="17.25" customHeight="1">
      <c r="A103" s="219" t="s">
        <v>81</v>
      </c>
      <c r="B103" s="138"/>
      <c r="C103" s="138"/>
      <c r="D103" s="138"/>
      <c r="E103" s="138"/>
      <c r="F103" s="138"/>
      <c r="G103" s="138"/>
      <c r="H103" s="199"/>
      <c r="I103" s="199"/>
      <c r="J103" s="199"/>
      <c r="K103" s="199"/>
      <c r="L103" s="138"/>
    </row>
    <row r="104" spans="1:12" s="5" customFormat="1" ht="17.25" customHeight="1">
      <c r="A104" s="218" t="s">
        <v>82</v>
      </c>
      <c r="B104" s="138"/>
      <c r="C104" s="138"/>
      <c r="D104" s="138"/>
      <c r="E104" s="138"/>
      <c r="F104" s="138"/>
      <c r="G104" s="138"/>
      <c r="H104" s="199"/>
      <c r="I104" s="199"/>
      <c r="J104" s="199"/>
      <c r="K104" s="199"/>
      <c r="L104" s="138"/>
    </row>
    <row r="105" spans="1:12" s="5" customFormat="1" ht="17.25" customHeight="1">
      <c r="A105" s="219" t="s">
        <v>83</v>
      </c>
      <c r="B105" s="138"/>
      <c r="C105" s="138"/>
      <c r="D105" s="138"/>
      <c r="E105" s="138"/>
      <c r="F105" s="138"/>
      <c r="G105" s="138"/>
      <c r="H105" s="199"/>
      <c r="I105" s="199"/>
      <c r="J105" s="199"/>
      <c r="K105" s="199"/>
      <c r="L105" s="138"/>
    </row>
    <row r="106" spans="1:12" s="5" customFormat="1" ht="17.25" customHeight="1">
      <c r="A106" s="218" t="s">
        <v>84</v>
      </c>
      <c r="B106" s="138"/>
      <c r="C106" s="138"/>
      <c r="D106" s="138"/>
      <c r="E106" s="138"/>
      <c r="F106" s="138"/>
      <c r="G106" s="138"/>
      <c r="H106" s="199"/>
      <c r="I106" s="199"/>
      <c r="J106" s="199"/>
      <c r="K106" s="199"/>
      <c r="L106" s="138"/>
    </row>
    <row r="107" spans="1:12" s="5" customFormat="1" ht="17.25" customHeight="1">
      <c r="A107" s="218" t="s">
        <v>85</v>
      </c>
      <c r="B107" s="138"/>
      <c r="C107" s="138"/>
      <c r="D107" s="138"/>
      <c r="E107" s="138"/>
      <c r="F107" s="138"/>
      <c r="G107" s="138"/>
      <c r="H107" s="199"/>
      <c r="I107" s="199"/>
      <c r="J107" s="199"/>
      <c r="K107" s="199"/>
      <c r="L107" s="138"/>
    </row>
    <row r="108" spans="1:12" s="5" customFormat="1" ht="17.25" customHeight="1">
      <c r="A108" s="218" t="s">
        <v>86</v>
      </c>
      <c r="B108" s="138"/>
      <c r="C108" s="138"/>
      <c r="D108" s="138"/>
      <c r="E108" s="138"/>
      <c r="F108" s="138"/>
      <c r="G108" s="138"/>
      <c r="H108" s="199"/>
      <c r="I108" s="199"/>
      <c r="J108" s="199"/>
      <c r="K108" s="199"/>
      <c r="L108" s="138"/>
    </row>
    <row r="109" spans="1:12" s="5" customFormat="1" ht="17.25" customHeight="1">
      <c r="A109" s="218" t="s">
        <v>87</v>
      </c>
      <c r="B109" s="138"/>
      <c r="C109" s="138"/>
      <c r="D109" s="138"/>
      <c r="E109" s="138"/>
      <c r="F109" s="138"/>
      <c r="G109" s="138"/>
      <c r="H109" s="199"/>
      <c r="I109" s="199"/>
      <c r="J109" s="199"/>
      <c r="K109" s="199"/>
      <c r="L109" s="138"/>
    </row>
    <row r="110" spans="1:12" s="5" customFormat="1" ht="17.25" customHeight="1">
      <c r="A110" s="215" t="s">
        <v>1435</v>
      </c>
      <c r="B110" s="138"/>
      <c r="C110" s="138"/>
      <c r="D110" s="138"/>
      <c r="E110" s="138"/>
      <c r="F110" s="138"/>
      <c r="G110" s="138"/>
      <c r="H110" s="199"/>
      <c r="I110" s="199"/>
      <c r="J110" s="199"/>
      <c r="K110" s="199"/>
      <c r="L110" s="138"/>
    </row>
    <row r="111" spans="1:12" s="204" customFormat="1" ht="17.25" customHeight="1">
      <c r="A111" s="179" t="s">
        <v>88</v>
      </c>
      <c r="B111" s="201"/>
      <c r="C111" s="201"/>
      <c r="D111" s="201"/>
      <c r="E111" s="201"/>
      <c r="F111" s="201"/>
      <c r="G111" s="201"/>
      <c r="H111" s="216" t="str">
        <f>$H$3</f>
        <v>Cuối kỳ</v>
      </c>
      <c r="I111" s="216"/>
      <c r="J111" s="216"/>
      <c r="K111" s="217" t="str">
        <f>$K$3</f>
        <v>Đầu kỳ</v>
      </c>
      <c r="L111" s="201"/>
    </row>
    <row r="112" spans="1:12" s="204" customFormat="1" ht="17.25" customHeight="1">
      <c r="A112" s="179"/>
      <c r="B112" s="201"/>
      <c r="C112" s="201"/>
      <c r="D112" s="201"/>
      <c r="E112" s="201"/>
      <c r="F112" s="201"/>
      <c r="G112" s="201"/>
      <c r="H112" s="214" t="s">
        <v>1437</v>
      </c>
      <c r="I112" s="214" t="s">
        <v>1439</v>
      </c>
      <c r="J112" s="214" t="s">
        <v>1437</v>
      </c>
      <c r="K112" s="214" t="s">
        <v>1439</v>
      </c>
      <c r="L112" s="201"/>
    </row>
    <row r="113" spans="1:12" ht="17.25" customHeight="1">
      <c r="A113" s="208" t="s">
        <v>89</v>
      </c>
      <c r="B113" s="9"/>
      <c r="C113" s="9"/>
      <c r="D113" s="9"/>
      <c r="E113" s="9"/>
      <c r="F113" s="9"/>
      <c r="G113" s="9"/>
      <c r="H113" s="102"/>
      <c r="I113" s="102"/>
      <c r="J113" s="102"/>
      <c r="K113" s="102">
        <f>'[2]BANGCDSPS'!J61</f>
        <v>0</v>
      </c>
      <c r="L113" s="9"/>
    </row>
    <row r="114" spans="1:12" ht="17.25" customHeight="1">
      <c r="A114" s="9" t="s">
        <v>90</v>
      </c>
      <c r="B114" s="9"/>
      <c r="C114" s="9"/>
      <c r="D114" s="9"/>
      <c r="E114" s="9"/>
      <c r="F114" s="9"/>
      <c r="G114" s="9"/>
      <c r="H114" s="102">
        <f>'[1]BCDPS'!G78</f>
        <v>8261812724</v>
      </c>
      <c r="I114" s="102"/>
      <c r="J114" s="102">
        <v>8402450274</v>
      </c>
      <c r="K114" s="102"/>
      <c r="L114" s="9"/>
    </row>
    <row r="115" spans="1:12" ht="17.25" customHeight="1">
      <c r="A115" s="9" t="s">
        <v>91</v>
      </c>
      <c r="B115" s="9"/>
      <c r="C115" s="9"/>
      <c r="D115" s="9"/>
      <c r="E115" s="9"/>
      <c r="F115" s="9"/>
      <c r="G115" s="9"/>
      <c r="H115" s="102">
        <f>'[1]BCDPS'!G80</f>
        <v>2527155379</v>
      </c>
      <c r="I115" s="102"/>
      <c r="J115" s="102">
        <v>4503602934</v>
      </c>
      <c r="K115" s="102"/>
      <c r="L115" s="9"/>
    </row>
    <row r="116" spans="1:12" ht="17.25" customHeight="1">
      <c r="A116" s="9" t="s">
        <v>92</v>
      </c>
      <c r="B116" s="9"/>
      <c r="C116" s="9"/>
      <c r="D116" s="9"/>
      <c r="E116" s="9"/>
      <c r="F116" s="9"/>
      <c r="G116" s="9"/>
      <c r="H116" s="102"/>
      <c r="I116" s="102"/>
      <c r="J116" s="102"/>
      <c r="K116" s="102"/>
      <c r="L116" s="9"/>
    </row>
    <row r="117" spans="1:12" ht="17.25" customHeight="1">
      <c r="A117" s="9" t="s">
        <v>93</v>
      </c>
      <c r="B117" s="9"/>
      <c r="C117" s="9"/>
      <c r="D117" s="9"/>
      <c r="E117" s="9"/>
      <c r="F117" s="9"/>
      <c r="G117" s="9"/>
      <c r="H117" s="102">
        <f>'[1]BCDPS'!G84</f>
        <v>41461517233</v>
      </c>
      <c r="I117" s="102">
        <f>-'[1]BCDPS'!H125</f>
        <v>-1853440958</v>
      </c>
      <c r="J117" s="102">
        <v>41158377581</v>
      </c>
      <c r="K117" s="102">
        <f>-2037978338</f>
        <v>-2037978338</v>
      </c>
      <c r="L117" s="9"/>
    </row>
    <row r="118" spans="1:12" ht="17.25" customHeight="1">
      <c r="A118" s="9" t="s">
        <v>94</v>
      </c>
      <c r="B118" s="9"/>
      <c r="C118" s="9"/>
      <c r="D118" s="9"/>
      <c r="E118" s="9"/>
      <c r="F118" s="9"/>
      <c r="G118" s="9"/>
      <c r="H118" s="102"/>
      <c r="I118" s="102"/>
      <c r="J118" s="102"/>
      <c r="K118" s="102">
        <f>'[2]BANGCDSPS'!J68</f>
        <v>0</v>
      </c>
      <c r="L118" s="9"/>
    </row>
    <row r="119" spans="1:12" ht="17.25" customHeight="1">
      <c r="A119" s="9" t="s">
        <v>95</v>
      </c>
      <c r="B119" s="9"/>
      <c r="C119" s="9"/>
      <c r="D119" s="9"/>
      <c r="E119" s="9"/>
      <c r="F119" s="9"/>
      <c r="G119" s="9"/>
      <c r="H119" s="102"/>
      <c r="I119" s="102"/>
      <c r="J119" s="102"/>
      <c r="K119" s="102">
        <f>'[2]BANGCDSPS'!J69</f>
        <v>0</v>
      </c>
      <c r="L119" s="9"/>
    </row>
    <row r="120" spans="1:12" ht="16.5" customHeight="1">
      <c r="A120" s="208" t="s">
        <v>96</v>
      </c>
      <c r="B120" s="9"/>
      <c r="C120" s="9"/>
      <c r="D120" s="9"/>
      <c r="E120" s="9"/>
      <c r="F120" s="9"/>
      <c r="G120" s="9"/>
      <c r="H120" s="102"/>
      <c r="I120" s="102"/>
      <c r="J120" s="102"/>
      <c r="K120" s="102"/>
      <c r="L120" s="9"/>
    </row>
    <row r="121" spans="1:12" ht="16.5" customHeight="1">
      <c r="A121" s="208" t="s">
        <v>97</v>
      </c>
      <c r="B121" s="9"/>
      <c r="C121" s="9"/>
      <c r="D121" s="9"/>
      <c r="E121" s="9"/>
      <c r="F121" s="9"/>
      <c r="G121" s="9"/>
      <c r="H121" s="102"/>
      <c r="I121" s="102"/>
      <c r="J121" s="102"/>
      <c r="K121" s="102"/>
      <c r="L121" s="9"/>
    </row>
    <row r="122" spans="1:12" ht="16.5" customHeight="1">
      <c r="A122" s="208" t="s">
        <v>98</v>
      </c>
      <c r="B122" s="9"/>
      <c r="C122" s="9"/>
      <c r="D122" s="9"/>
      <c r="E122" s="9"/>
      <c r="F122" s="9"/>
      <c r="G122" s="9"/>
      <c r="H122" s="102"/>
      <c r="I122" s="102"/>
      <c r="J122" s="102"/>
      <c r="K122" s="102"/>
      <c r="L122" s="9"/>
    </row>
    <row r="123" spans="1:12" ht="16.5" customHeight="1">
      <c r="A123" s="208" t="s">
        <v>99</v>
      </c>
      <c r="B123" s="9"/>
      <c r="C123" s="9"/>
      <c r="D123" s="9"/>
      <c r="E123" s="9"/>
      <c r="F123" s="9"/>
      <c r="G123" s="9"/>
      <c r="H123" s="102"/>
      <c r="I123" s="102"/>
      <c r="J123" s="102"/>
      <c r="K123" s="102"/>
      <c r="L123" s="9"/>
    </row>
    <row r="124" spans="1:12" ht="16.5" customHeight="1">
      <c r="A124" s="208" t="s">
        <v>100</v>
      </c>
      <c r="B124" s="9"/>
      <c r="C124" s="9"/>
      <c r="D124" s="9"/>
      <c r="E124" s="9"/>
      <c r="F124" s="9"/>
      <c r="G124" s="9"/>
      <c r="H124" s="102"/>
      <c r="I124" s="102"/>
      <c r="J124" s="102"/>
      <c r="K124" s="102"/>
      <c r="L124" s="9"/>
    </row>
    <row r="125" spans="1:12" ht="16.5" customHeight="1">
      <c r="A125" s="208" t="s">
        <v>101</v>
      </c>
      <c r="B125" s="9"/>
      <c r="C125" s="9"/>
      <c r="D125" s="9"/>
      <c r="E125" s="9"/>
      <c r="F125" s="9"/>
      <c r="G125" s="9"/>
      <c r="H125" s="102"/>
      <c r="I125" s="102"/>
      <c r="J125" s="102"/>
      <c r="K125" s="102"/>
      <c r="L125" s="9"/>
    </row>
    <row r="126" spans="1:12" ht="16.5" customHeight="1">
      <c r="A126" s="212" t="s">
        <v>102</v>
      </c>
      <c r="B126" s="9"/>
      <c r="C126" s="9"/>
      <c r="D126" s="9"/>
      <c r="E126" s="9"/>
      <c r="F126" s="9"/>
      <c r="G126" s="9"/>
      <c r="H126" s="102"/>
      <c r="I126" s="102"/>
      <c r="J126" s="102"/>
      <c r="K126" s="102"/>
      <c r="L126" s="9"/>
    </row>
    <row r="127" spans="1:12" ht="16.5" customHeight="1">
      <c r="A127" s="208" t="s">
        <v>103</v>
      </c>
      <c r="B127" s="9"/>
      <c r="C127" s="9"/>
      <c r="D127" s="9"/>
      <c r="E127" s="9"/>
      <c r="F127" s="9"/>
      <c r="G127" s="9"/>
      <c r="H127" s="102"/>
      <c r="I127" s="102"/>
      <c r="J127" s="102"/>
      <c r="K127" s="102"/>
      <c r="L127" s="9"/>
    </row>
    <row r="128" spans="1:12" ht="16.5" customHeight="1">
      <c r="A128" s="212" t="s">
        <v>104</v>
      </c>
      <c r="B128" s="9"/>
      <c r="C128" s="9"/>
      <c r="D128" s="9"/>
      <c r="E128" s="9"/>
      <c r="F128" s="9"/>
      <c r="G128" s="9"/>
      <c r="H128" s="102"/>
      <c r="I128" s="102"/>
      <c r="J128" s="102"/>
      <c r="K128" s="102"/>
      <c r="L128" s="9"/>
    </row>
    <row r="129" spans="1:12" ht="16.5" customHeight="1">
      <c r="A129" s="208" t="s">
        <v>105</v>
      </c>
      <c r="B129" s="9"/>
      <c r="C129" s="9"/>
      <c r="D129" s="9"/>
      <c r="E129" s="9"/>
      <c r="F129" s="9"/>
      <c r="G129" s="9"/>
      <c r="H129" s="102"/>
      <c r="I129" s="102"/>
      <c r="J129" s="102"/>
      <c r="K129" s="102"/>
      <c r="L129" s="9"/>
    </row>
    <row r="130" spans="1:12" ht="16.5" customHeight="1">
      <c r="A130" s="178" t="s">
        <v>106</v>
      </c>
      <c r="B130" s="9"/>
      <c r="C130" s="9"/>
      <c r="D130" s="9"/>
      <c r="E130" s="9"/>
      <c r="F130" s="9"/>
      <c r="G130" s="9"/>
      <c r="H130" s="216" t="str">
        <f>$H$3</f>
        <v>Cuối kỳ</v>
      </c>
      <c r="I130" s="216"/>
      <c r="J130" s="216"/>
      <c r="K130" s="217" t="str">
        <f>$K$3</f>
        <v>Đầu kỳ</v>
      </c>
      <c r="L130" s="9"/>
    </row>
    <row r="131" spans="1:12" ht="16.5" customHeight="1">
      <c r="A131" s="208"/>
      <c r="B131" s="9"/>
      <c r="C131" s="9"/>
      <c r="D131" s="9"/>
      <c r="E131" s="9"/>
      <c r="F131" s="9"/>
      <c r="G131" s="9"/>
      <c r="H131" s="102" t="s">
        <v>1437</v>
      </c>
      <c r="I131" s="102" t="s">
        <v>72</v>
      </c>
      <c r="J131" s="102" t="s">
        <v>1437</v>
      </c>
      <c r="K131" s="102" t="s">
        <v>72</v>
      </c>
      <c r="L131" s="9"/>
    </row>
    <row r="132" spans="1:12" ht="16.5" customHeight="1">
      <c r="A132" s="208" t="s">
        <v>107</v>
      </c>
      <c r="B132" s="9"/>
      <c r="C132" s="9"/>
      <c r="D132" s="9"/>
      <c r="E132" s="9"/>
      <c r="F132" s="9"/>
      <c r="G132" s="9"/>
      <c r="H132" s="102"/>
      <c r="I132" s="102"/>
      <c r="J132" s="102"/>
      <c r="K132" s="102"/>
      <c r="L132" s="9"/>
    </row>
    <row r="133" spans="1:12" ht="16.5" customHeight="1">
      <c r="A133" s="215" t="s">
        <v>1435</v>
      </c>
      <c r="B133" s="9"/>
      <c r="C133" s="9"/>
      <c r="D133" s="9"/>
      <c r="E133" s="9"/>
      <c r="F133" s="9"/>
      <c r="G133" s="9"/>
      <c r="H133" s="102"/>
      <c r="I133" s="102"/>
      <c r="J133" s="102"/>
      <c r="K133" s="102"/>
      <c r="L133" s="9"/>
    </row>
    <row r="134" spans="1:12" ht="16.5" customHeight="1">
      <c r="A134" s="208" t="s">
        <v>108</v>
      </c>
      <c r="B134" s="9"/>
      <c r="C134" s="9"/>
      <c r="D134" s="9"/>
      <c r="E134" s="9"/>
      <c r="F134" s="9"/>
      <c r="G134" s="9"/>
      <c r="H134" s="216" t="str">
        <f>$H$3</f>
        <v>Cuối kỳ</v>
      </c>
      <c r="I134" s="216"/>
      <c r="J134" s="216"/>
      <c r="K134" s="217" t="str">
        <f>$K$3</f>
        <v>Đầu kỳ</v>
      </c>
      <c r="L134" s="9"/>
    </row>
    <row r="135" spans="1:12" ht="16.5" customHeight="1">
      <c r="A135" s="212" t="s">
        <v>109</v>
      </c>
      <c r="B135" s="9"/>
      <c r="C135" s="9"/>
      <c r="D135" s="9"/>
      <c r="E135" s="9"/>
      <c r="F135" s="9"/>
      <c r="G135" s="9"/>
      <c r="H135" s="102">
        <f>'[1]BTHKLDTXDCB'!AH267</f>
        <v>333236756836.32446</v>
      </c>
      <c r="I135" s="102"/>
      <c r="J135" s="102"/>
      <c r="K135" s="102">
        <v>287556811788</v>
      </c>
      <c r="L135" s="9"/>
    </row>
    <row r="136" spans="1:12" ht="16.5" customHeight="1">
      <c r="A136" s="208" t="s">
        <v>110</v>
      </c>
      <c r="B136" s="9"/>
      <c r="C136" s="9"/>
      <c r="D136" s="9"/>
      <c r="E136" s="9"/>
      <c r="F136" s="9"/>
      <c r="G136" s="9"/>
      <c r="H136" s="102"/>
      <c r="I136" s="102"/>
      <c r="J136" s="102"/>
      <c r="K136" s="102"/>
      <c r="L136" s="9"/>
    </row>
    <row r="137" spans="1:12" ht="16.5" customHeight="1">
      <c r="A137" s="212" t="s">
        <v>111</v>
      </c>
      <c r="B137" s="9"/>
      <c r="C137" s="9"/>
      <c r="D137" s="9"/>
      <c r="E137" s="9"/>
      <c r="F137" s="9"/>
      <c r="G137" s="9"/>
      <c r="H137" s="102">
        <f>'[1]BTHKLDTXDCB'!AH9+'[1]BTHKLDTXDCB'!AH10</f>
        <v>46936977239.00001</v>
      </c>
      <c r="I137" s="102"/>
      <c r="J137" s="102"/>
      <c r="K137" s="102">
        <v>43951495893</v>
      </c>
      <c r="L137" s="9"/>
    </row>
    <row r="138" spans="1:12" ht="16.5" customHeight="1">
      <c r="A138" s="212" t="s">
        <v>112</v>
      </c>
      <c r="B138" s="9"/>
      <c r="C138" s="9"/>
      <c r="D138" s="9"/>
      <c r="E138" s="9"/>
      <c r="F138" s="9"/>
      <c r="G138" s="9"/>
      <c r="H138" s="102">
        <f>'[1]BTHKLDTXDCB'!AH11+'[1]BTHKLDTXDCB'!AH12</f>
        <v>88635414964</v>
      </c>
      <c r="I138" s="102"/>
      <c r="J138" s="102"/>
      <c r="K138" s="102">
        <v>83228321335</v>
      </c>
      <c r="L138" s="9"/>
    </row>
    <row r="139" spans="1:12" ht="16.5" customHeight="1">
      <c r="A139" s="212" t="s">
        <v>113</v>
      </c>
      <c r="B139" s="9"/>
      <c r="C139" s="9"/>
      <c r="D139" s="9"/>
      <c r="E139" s="9"/>
      <c r="F139" s="9"/>
      <c r="G139" s="9"/>
      <c r="H139" s="102">
        <f>'[1]BTHKLDTXDCB'!AH13+'[1]BTHKLDTXDCB'!AH14</f>
        <v>38287442608</v>
      </c>
      <c r="I139" s="102"/>
      <c r="J139" s="102"/>
      <c r="K139" s="102">
        <v>35084794780</v>
      </c>
      <c r="L139" s="9"/>
    </row>
    <row r="140" spans="1:12" ht="16.5" customHeight="1">
      <c r="A140" s="212" t="s">
        <v>114</v>
      </c>
      <c r="B140" s="9"/>
      <c r="C140" s="9"/>
      <c r="D140" s="9"/>
      <c r="E140" s="9"/>
      <c r="F140" s="9"/>
      <c r="G140" s="9"/>
      <c r="H140" s="102">
        <f>'[1]BTHKLDTXDCB'!AH18+'[1]BTHKLDTXDCB'!AH43+'[1]BTHKLDTXDCB'!AH74+'[1]BTHKLDTXDCB'!AH102+'[1]BTHKLDTXDCB'!AH189+'[1]BTHKLDTXDCB'!AH235+'[1]BTHKLDTXDCB'!AH245+'[1]BTHKLDTXDCB'!AH264</f>
        <v>90252369862</v>
      </c>
      <c r="I140" s="102"/>
      <c r="J140" s="102"/>
      <c r="K140" s="102">
        <v>82775509854</v>
      </c>
      <c r="L140" s="9"/>
    </row>
    <row r="141" spans="1:12" ht="16.5" customHeight="1">
      <c r="A141" s="212" t="s">
        <v>115</v>
      </c>
      <c r="B141" s="9"/>
      <c r="C141" s="9"/>
      <c r="D141" s="9"/>
      <c r="E141" s="9"/>
      <c r="F141" s="9"/>
      <c r="G141" s="9"/>
      <c r="H141" s="102">
        <f>'[1]BTHKLDTXDCB'!AH15+'[1]BTHKLDTXDCB'!AH16+'[1]BTHKLDTXDCB'!AH17</f>
        <v>55370680899</v>
      </c>
      <c r="I141" s="102"/>
      <c r="J141" s="102"/>
      <c r="K141" s="102"/>
      <c r="L141" s="9"/>
    </row>
    <row r="142" spans="1:12" ht="16.5" customHeight="1">
      <c r="A142" s="215" t="s">
        <v>1435</v>
      </c>
      <c r="B142" s="9"/>
      <c r="C142" s="9"/>
      <c r="D142" s="9"/>
      <c r="E142" s="9"/>
      <c r="F142" s="9"/>
      <c r="G142" s="9"/>
      <c r="H142" s="102"/>
      <c r="I142" s="102"/>
      <c r="J142" s="102"/>
      <c r="K142" s="102"/>
      <c r="L142" s="9"/>
    </row>
    <row r="143" spans="1:12" s="204" customFormat="1" ht="22.5" customHeight="1">
      <c r="A143" s="179" t="s">
        <v>116</v>
      </c>
      <c r="B143" s="201"/>
      <c r="C143" s="201"/>
      <c r="D143" s="201"/>
      <c r="E143" s="201"/>
      <c r="F143" s="201"/>
      <c r="G143" s="201"/>
      <c r="H143" s="202" t="str">
        <f>$H$3</f>
        <v>Cuối kỳ</v>
      </c>
      <c r="I143" s="202"/>
      <c r="J143" s="202"/>
      <c r="K143" s="203" t="str">
        <f>$K$3</f>
        <v>Đầu kỳ</v>
      </c>
      <c r="L143" s="201"/>
    </row>
    <row r="144" spans="1:12" s="204" customFormat="1" ht="22.5" customHeight="1">
      <c r="A144" s="220" t="s">
        <v>1478</v>
      </c>
      <c r="B144" s="201"/>
      <c r="C144" s="201"/>
      <c r="D144" s="201"/>
      <c r="E144" s="201"/>
      <c r="F144" s="201"/>
      <c r="G144" s="201"/>
      <c r="H144" s="202"/>
      <c r="I144" s="202"/>
      <c r="J144" s="202"/>
      <c r="K144" s="203">
        <f>SUM(K145:K148)</f>
        <v>106102652</v>
      </c>
      <c r="L144" s="201"/>
    </row>
    <row r="145" spans="1:12" s="223" customFormat="1" ht="22.5" customHeight="1">
      <c r="A145" s="221" t="s">
        <v>117</v>
      </c>
      <c r="B145" s="222"/>
      <c r="C145" s="222"/>
      <c r="D145" s="222"/>
      <c r="E145" s="222"/>
      <c r="F145" s="222"/>
      <c r="G145" s="222"/>
      <c r="H145" s="102">
        <v>0</v>
      </c>
      <c r="I145" s="102"/>
      <c r="J145" s="102"/>
      <c r="K145" s="102">
        <v>0</v>
      </c>
      <c r="L145" s="222"/>
    </row>
    <row r="146" spans="1:12" s="223" customFormat="1" ht="22.5" customHeight="1">
      <c r="A146" s="221" t="s">
        <v>118</v>
      </c>
      <c r="B146" s="222"/>
      <c r="C146" s="222"/>
      <c r="D146" s="222"/>
      <c r="E146" s="222"/>
      <c r="F146" s="222"/>
      <c r="G146" s="222"/>
      <c r="H146" s="102">
        <v>0</v>
      </c>
      <c r="I146" s="102"/>
      <c r="J146" s="102"/>
      <c r="K146" s="102">
        <v>106102652</v>
      </c>
      <c r="L146" s="222"/>
    </row>
    <row r="147" spans="1:12" s="223" customFormat="1" ht="22.5" customHeight="1">
      <c r="A147" s="221" t="s">
        <v>119</v>
      </c>
      <c r="B147" s="222"/>
      <c r="C147" s="222"/>
      <c r="D147" s="222"/>
      <c r="E147" s="222"/>
      <c r="F147" s="222"/>
      <c r="G147" s="222"/>
      <c r="H147" s="102">
        <v>0</v>
      </c>
      <c r="I147" s="102"/>
      <c r="J147" s="102"/>
      <c r="K147" s="102"/>
      <c r="L147" s="222"/>
    </row>
    <row r="148" spans="1:12" s="223" customFormat="1" ht="22.5" customHeight="1">
      <c r="A148" s="221" t="s">
        <v>120</v>
      </c>
      <c r="B148" s="222"/>
      <c r="C148" s="222"/>
      <c r="D148" s="222"/>
      <c r="E148" s="222"/>
      <c r="F148" s="222"/>
      <c r="G148" s="222"/>
      <c r="H148" s="102"/>
      <c r="I148" s="102"/>
      <c r="J148" s="102"/>
      <c r="K148" s="102"/>
      <c r="L148" s="222"/>
    </row>
    <row r="149" spans="1:12" s="223" customFormat="1" ht="22.5" customHeight="1">
      <c r="A149" s="224" t="s">
        <v>1486</v>
      </c>
      <c r="B149" s="222"/>
      <c r="C149" s="222"/>
      <c r="D149" s="222"/>
      <c r="E149" s="222"/>
      <c r="F149" s="222"/>
      <c r="G149" s="222"/>
      <c r="H149" s="102"/>
      <c r="I149" s="102"/>
      <c r="J149" s="102"/>
      <c r="K149" s="102"/>
      <c r="L149" s="222"/>
    </row>
    <row r="150" spans="1:12" s="223" customFormat="1" ht="22.5" customHeight="1">
      <c r="A150" s="220" t="s">
        <v>121</v>
      </c>
      <c r="B150" s="201"/>
      <c r="C150" s="222"/>
      <c r="D150" s="222"/>
      <c r="E150" s="222"/>
      <c r="F150" s="222"/>
      <c r="G150" s="222"/>
      <c r="H150" s="199">
        <f>SUM(H151:H153)</f>
        <v>3312099998</v>
      </c>
      <c r="I150" s="102"/>
      <c r="J150" s="102"/>
      <c r="K150" s="199">
        <f>SUM(K151:K153)</f>
        <v>4285580917</v>
      </c>
      <c r="L150" s="222"/>
    </row>
    <row r="151" spans="1:12" s="223" customFormat="1" ht="22.5" customHeight="1">
      <c r="A151" s="221" t="s">
        <v>122</v>
      </c>
      <c r="B151" s="222"/>
      <c r="C151" s="222"/>
      <c r="D151" s="222"/>
      <c r="E151" s="222"/>
      <c r="F151" s="222"/>
      <c r="G151" s="222"/>
      <c r="H151" s="102"/>
      <c r="I151" s="102"/>
      <c r="J151" s="102"/>
      <c r="K151" s="102"/>
      <c r="L151" s="222"/>
    </row>
    <row r="152" spans="1:12" s="223" customFormat="1" ht="22.5" customHeight="1">
      <c r="A152" s="221" t="s">
        <v>123</v>
      </c>
      <c r="B152" s="222"/>
      <c r="C152" s="222"/>
      <c r="D152" s="222"/>
      <c r="E152" s="222"/>
      <c r="F152" s="222"/>
      <c r="G152" s="222"/>
      <c r="H152" s="102"/>
      <c r="I152" s="102"/>
      <c r="J152" s="102"/>
      <c r="K152" s="102"/>
      <c r="L152" s="222"/>
    </row>
    <row r="153" spans="1:12" s="223" customFormat="1" ht="22.5" customHeight="1">
      <c r="A153" s="221" t="s">
        <v>120</v>
      </c>
      <c r="B153" s="222"/>
      <c r="C153" s="222"/>
      <c r="D153" s="222"/>
      <c r="E153" s="222"/>
      <c r="F153" s="222"/>
      <c r="G153" s="222"/>
      <c r="H153" s="102">
        <v>3312099998</v>
      </c>
      <c r="I153" s="102"/>
      <c r="J153" s="102"/>
      <c r="K153" s="102">
        <v>4285580917</v>
      </c>
      <c r="L153" s="222"/>
    </row>
    <row r="154" spans="1:12" s="223" customFormat="1" ht="22.5" customHeight="1">
      <c r="A154" s="224" t="s">
        <v>1486</v>
      </c>
      <c r="B154" s="222"/>
      <c r="C154" s="222"/>
      <c r="D154" s="222"/>
      <c r="E154" s="222"/>
      <c r="F154" s="222"/>
      <c r="G154" s="222"/>
      <c r="H154" s="102"/>
      <c r="I154" s="102"/>
      <c r="J154" s="102"/>
      <c r="K154" s="102"/>
      <c r="L154" s="222"/>
    </row>
    <row r="155" spans="1:12" s="223" customFormat="1" ht="22.5" customHeight="1">
      <c r="A155" s="221" t="s">
        <v>124</v>
      </c>
      <c r="B155" s="222"/>
      <c r="C155" s="222"/>
      <c r="D155" s="222"/>
      <c r="E155" s="222"/>
      <c r="F155" s="222"/>
      <c r="G155" s="222"/>
      <c r="H155" s="102">
        <v>2536103283</v>
      </c>
      <c r="I155" s="102"/>
      <c r="J155" s="102"/>
      <c r="K155" s="102">
        <v>3164370439</v>
      </c>
      <c r="L155" s="222"/>
    </row>
    <row r="156" spans="1:12" s="223" customFormat="1" ht="22.5" customHeight="1">
      <c r="A156" s="221" t="s">
        <v>125</v>
      </c>
      <c r="B156" s="222"/>
      <c r="C156" s="222"/>
      <c r="D156" s="222"/>
      <c r="E156" s="222"/>
      <c r="F156" s="222"/>
      <c r="G156" s="222"/>
      <c r="H156" s="102"/>
      <c r="I156" s="102"/>
      <c r="J156" s="102"/>
      <c r="K156" s="102">
        <v>204129227</v>
      </c>
      <c r="L156" s="222"/>
    </row>
    <row r="157" spans="1:12" s="223" customFormat="1" ht="22.5" customHeight="1">
      <c r="A157" s="221" t="s">
        <v>126</v>
      </c>
      <c r="B157" s="222"/>
      <c r="C157" s="222"/>
      <c r="D157" s="222"/>
      <c r="E157" s="222"/>
      <c r="F157" s="222"/>
      <c r="G157" s="222"/>
      <c r="H157" s="102"/>
      <c r="I157" s="102"/>
      <c r="J157" s="102"/>
      <c r="K157" s="102">
        <v>585036750</v>
      </c>
      <c r="L157" s="222"/>
    </row>
    <row r="158" spans="1:12" s="223" customFormat="1" ht="22.5" customHeight="1">
      <c r="A158" s="221" t="s">
        <v>127</v>
      </c>
      <c r="B158" s="222"/>
      <c r="C158" s="222"/>
      <c r="D158" s="222"/>
      <c r="E158" s="222"/>
      <c r="F158" s="222"/>
      <c r="G158" s="222"/>
      <c r="H158" s="102">
        <f>231281400+42317460</f>
        <v>273598860</v>
      </c>
      <c r="I158" s="102"/>
      <c r="J158" s="102"/>
      <c r="K158" s="102">
        <v>410398290</v>
      </c>
      <c r="L158" s="222"/>
    </row>
    <row r="159" spans="1:12" s="223" customFormat="1" ht="22.5" customHeight="1">
      <c r="A159" s="224" t="s">
        <v>128</v>
      </c>
      <c r="B159" s="222"/>
      <c r="C159" s="222"/>
      <c r="D159" s="222"/>
      <c r="E159" s="222"/>
      <c r="F159" s="222"/>
      <c r="G159" s="222"/>
      <c r="H159" s="102">
        <v>51483342</v>
      </c>
      <c r="I159" s="102"/>
      <c r="J159" s="102"/>
      <c r="K159" s="102">
        <v>91645396</v>
      </c>
      <c r="L159" s="222"/>
    </row>
    <row r="160" spans="1:12" s="223" customFormat="1" ht="22.5" customHeight="1">
      <c r="A160" s="221" t="s">
        <v>129</v>
      </c>
      <c r="B160" s="222"/>
      <c r="C160" s="222"/>
      <c r="D160" s="222"/>
      <c r="E160" s="222"/>
      <c r="F160" s="222"/>
      <c r="G160" s="222"/>
      <c r="H160" s="102">
        <f>H153-H155-H158-H159</f>
        <v>450914513</v>
      </c>
      <c r="I160" s="102"/>
      <c r="J160" s="102"/>
      <c r="K160" s="102">
        <v>225723105</v>
      </c>
      <c r="L160" s="222"/>
    </row>
    <row r="161" spans="1:12" s="223" customFormat="1" ht="22.5" customHeight="1">
      <c r="A161" s="215" t="s">
        <v>1435</v>
      </c>
      <c r="B161" s="138"/>
      <c r="C161" s="138"/>
      <c r="D161" s="138"/>
      <c r="E161" s="138"/>
      <c r="F161" s="138"/>
      <c r="G161" s="138"/>
      <c r="H161" s="199">
        <f>H144+H150</f>
        <v>3312099998</v>
      </c>
      <c r="I161" s="199"/>
      <c r="J161" s="199"/>
      <c r="K161" s="199">
        <f>K144+K150</f>
        <v>4391683569</v>
      </c>
      <c r="L161" s="222"/>
    </row>
    <row r="162" spans="1:12" s="223" customFormat="1" ht="22.5" customHeight="1">
      <c r="A162" s="225" t="s">
        <v>130</v>
      </c>
      <c r="B162" s="226"/>
      <c r="C162" s="226"/>
      <c r="D162" s="222"/>
      <c r="E162" s="222"/>
      <c r="F162" s="222"/>
      <c r="G162" s="222"/>
      <c r="H162" s="202" t="str">
        <f>$H$3</f>
        <v>Cuối kỳ</v>
      </c>
      <c r="I162" s="202"/>
      <c r="J162" s="202"/>
      <c r="K162" s="203" t="str">
        <f>$K$3</f>
        <v>Đầu kỳ</v>
      </c>
      <c r="L162" s="222"/>
    </row>
    <row r="163" spans="1:12" s="223" customFormat="1" ht="22.5" customHeight="1">
      <c r="A163" s="222" t="s">
        <v>1478</v>
      </c>
      <c r="B163" s="222"/>
      <c r="C163" s="222"/>
      <c r="D163" s="222"/>
      <c r="E163" s="222"/>
      <c r="F163" s="222"/>
      <c r="G163" s="222"/>
      <c r="H163" s="102"/>
      <c r="I163" s="102"/>
      <c r="J163" s="102"/>
      <c r="K163" s="102"/>
      <c r="L163" s="222"/>
    </row>
    <row r="164" spans="1:12" s="223" customFormat="1" ht="22.5" customHeight="1">
      <c r="A164" s="221" t="s">
        <v>121</v>
      </c>
      <c r="B164" s="222"/>
      <c r="C164" s="222"/>
      <c r="D164" s="222"/>
      <c r="E164" s="222"/>
      <c r="F164" s="222"/>
      <c r="G164" s="222"/>
      <c r="H164" s="102"/>
      <c r="I164" s="102"/>
      <c r="J164" s="102"/>
      <c r="K164" s="102"/>
      <c r="L164" s="222"/>
    </row>
    <row r="165" spans="1:12" s="228" customFormat="1" ht="22.5" customHeight="1">
      <c r="A165" s="215" t="s">
        <v>1435</v>
      </c>
      <c r="B165" s="226"/>
      <c r="C165" s="226"/>
      <c r="D165" s="226"/>
      <c r="E165" s="226"/>
      <c r="F165" s="226"/>
      <c r="G165" s="226"/>
      <c r="H165" s="227">
        <f>SUM(H163:H164)</f>
        <v>0</v>
      </c>
      <c r="I165" s="227"/>
      <c r="J165" s="227"/>
      <c r="K165" s="227">
        <f>SUM(K163:K164)</f>
        <v>0</v>
      </c>
      <c r="L165" s="226"/>
    </row>
    <row r="166" spans="1:12" s="230" customFormat="1" ht="22.5" customHeight="1">
      <c r="A166" s="226" t="s">
        <v>131</v>
      </c>
      <c r="B166" s="229"/>
      <c r="C166" s="229"/>
      <c r="D166" s="229"/>
      <c r="E166" s="229"/>
      <c r="F166" s="229"/>
      <c r="G166" s="229"/>
      <c r="H166" s="216" t="str">
        <f>$H$3</f>
        <v>Cuối kỳ</v>
      </c>
      <c r="I166" s="568" t="s">
        <v>132</v>
      </c>
      <c r="J166" s="568"/>
      <c r="K166" s="217" t="str">
        <f>$K$3</f>
        <v>Đầu kỳ</v>
      </c>
      <c r="L166" s="229"/>
    </row>
    <row r="167" spans="1:12" s="230" customFormat="1" ht="39" customHeight="1">
      <c r="A167" s="226"/>
      <c r="B167" s="229"/>
      <c r="C167" s="229"/>
      <c r="D167" s="229"/>
      <c r="E167" s="229"/>
      <c r="F167" s="229"/>
      <c r="G167" s="231" t="s">
        <v>1477</v>
      </c>
      <c r="H167" s="231" t="s">
        <v>133</v>
      </c>
      <c r="I167" s="231" t="s">
        <v>134</v>
      </c>
      <c r="J167" s="231" t="s">
        <v>135</v>
      </c>
      <c r="K167" s="231" t="s">
        <v>1477</v>
      </c>
      <c r="L167" s="231" t="s">
        <v>133</v>
      </c>
    </row>
    <row r="168" spans="1:12" s="223" customFormat="1" ht="22.5" customHeight="1">
      <c r="A168" s="222" t="s">
        <v>136</v>
      </c>
      <c r="B168" s="222"/>
      <c r="C168" s="222"/>
      <c r="D168" s="222"/>
      <c r="E168" s="222"/>
      <c r="F168" s="222"/>
      <c r="G168" s="102">
        <f>K168+I168-J168</f>
        <v>5918001618</v>
      </c>
      <c r="H168" s="102">
        <f>G168</f>
        <v>5918001618</v>
      </c>
      <c r="I168" s="102">
        <v>5918001618</v>
      </c>
      <c r="J168" s="102">
        <f>K168</f>
        <v>5578377618</v>
      </c>
      <c r="K168" s="102">
        <v>5578377618</v>
      </c>
      <c r="L168" s="137">
        <f aca="true" t="shared" si="0" ref="L168:L174">K168</f>
        <v>5578377618</v>
      </c>
    </row>
    <row r="169" spans="1:12" s="223" customFormat="1" ht="22.5" customHeight="1">
      <c r="A169" s="221" t="s">
        <v>137</v>
      </c>
      <c r="B169" s="222"/>
      <c r="C169" s="222"/>
      <c r="D169" s="222"/>
      <c r="E169" s="222"/>
      <c r="F169" s="222"/>
      <c r="G169" s="102">
        <f>SUM(G170:G174)</f>
        <v>113841544441</v>
      </c>
      <c r="H169" s="102">
        <f>SUM(H170:H174)</f>
        <v>113841544441</v>
      </c>
      <c r="I169" s="102">
        <f>SUM(I170:I174)</f>
        <v>10319026156</v>
      </c>
      <c r="J169" s="102">
        <f>SUM(J170:J174)</f>
        <v>5918001618</v>
      </c>
      <c r="K169" s="102">
        <v>109440519903</v>
      </c>
      <c r="L169" s="137">
        <f t="shared" si="0"/>
        <v>109440519903</v>
      </c>
    </row>
    <row r="170" spans="1:12" s="223" customFormat="1" ht="22.5" customHeight="1">
      <c r="A170" s="221" t="s">
        <v>138</v>
      </c>
      <c r="B170" s="222"/>
      <c r="C170" s="222"/>
      <c r="D170" s="222"/>
      <c r="E170" s="222"/>
      <c r="F170" s="222"/>
      <c r="G170" s="102">
        <f>K170+I170-J170</f>
        <v>21520488984</v>
      </c>
      <c r="H170" s="102">
        <f>G170</f>
        <v>21520488984</v>
      </c>
      <c r="I170" s="102">
        <v>8319026156</v>
      </c>
      <c r="J170" s="102"/>
      <c r="K170" s="102">
        <v>13201462828</v>
      </c>
      <c r="L170" s="137">
        <f t="shared" si="0"/>
        <v>13201462828</v>
      </c>
    </row>
    <row r="171" spans="1:12" s="223" customFormat="1" ht="22.5" customHeight="1">
      <c r="A171" s="221" t="s">
        <v>139</v>
      </c>
      <c r="B171" s="222"/>
      <c r="C171" s="222"/>
      <c r="D171" s="222"/>
      <c r="E171" s="222"/>
      <c r="F171" s="222"/>
      <c r="G171" s="102">
        <f>K171+I171-J171</f>
        <v>0</v>
      </c>
      <c r="H171" s="102">
        <f>G171</f>
        <v>0</v>
      </c>
      <c r="I171" s="102"/>
      <c r="J171" s="102">
        <v>1057490000</v>
      </c>
      <c r="K171" s="102">
        <v>1057490000</v>
      </c>
      <c r="L171" s="137">
        <f t="shared" si="0"/>
        <v>1057490000</v>
      </c>
    </row>
    <row r="172" spans="1:12" s="223" customFormat="1" ht="22.5" customHeight="1">
      <c r="A172" s="221" t="s">
        <v>140</v>
      </c>
      <c r="B172" s="222"/>
      <c r="C172" s="222"/>
      <c r="D172" s="222"/>
      <c r="E172" s="222"/>
      <c r="F172" s="222"/>
      <c r="G172" s="102">
        <f>K172+I172-J172</f>
        <v>18184604602</v>
      </c>
      <c r="H172" s="102">
        <f>G172</f>
        <v>18184604602</v>
      </c>
      <c r="I172" s="102"/>
      <c r="J172" s="102">
        <v>2020511618</v>
      </c>
      <c r="K172" s="102">
        <v>20205116220</v>
      </c>
      <c r="L172" s="137">
        <f t="shared" si="0"/>
        <v>20205116220</v>
      </c>
    </row>
    <row r="173" spans="1:12" s="223" customFormat="1" ht="22.5" customHeight="1">
      <c r="A173" s="221" t="s">
        <v>141</v>
      </c>
      <c r="B173" s="222"/>
      <c r="C173" s="222"/>
      <c r="D173" s="222"/>
      <c r="E173" s="222"/>
      <c r="F173" s="222"/>
      <c r="G173" s="102">
        <f>K173+I173-J173</f>
        <v>1600000000</v>
      </c>
      <c r="H173" s="102">
        <f>G173</f>
        <v>1600000000</v>
      </c>
      <c r="I173" s="102">
        <v>2000000000</v>
      </c>
      <c r="J173" s="102">
        <v>400000000</v>
      </c>
      <c r="K173" s="102"/>
      <c r="L173" s="137"/>
    </row>
    <row r="174" spans="1:12" s="223" customFormat="1" ht="22.5" customHeight="1">
      <c r="A174" s="221" t="s">
        <v>142</v>
      </c>
      <c r="B174" s="222"/>
      <c r="C174" s="222"/>
      <c r="D174" s="222"/>
      <c r="E174" s="222"/>
      <c r="F174" s="222"/>
      <c r="G174" s="102">
        <f>K174+I174-J174</f>
        <v>72536450855</v>
      </c>
      <c r="H174" s="102">
        <f>G174</f>
        <v>72536450855</v>
      </c>
      <c r="I174" s="102"/>
      <c r="J174" s="102">
        <v>2440000000</v>
      </c>
      <c r="K174" s="102">
        <v>74976450855</v>
      </c>
      <c r="L174" s="137">
        <f t="shared" si="0"/>
        <v>74976450855</v>
      </c>
    </row>
    <row r="175" spans="1:12" s="228" customFormat="1" ht="22.5" customHeight="1">
      <c r="A175" s="215" t="s">
        <v>1435</v>
      </c>
      <c r="B175" s="226"/>
      <c r="C175" s="226"/>
      <c r="D175" s="226"/>
      <c r="E175" s="226"/>
      <c r="F175" s="226"/>
      <c r="G175" s="232">
        <f aca="true" t="shared" si="1" ref="G175:L175">SUM(G168:G169)</f>
        <v>119759546059</v>
      </c>
      <c r="H175" s="232">
        <f t="shared" si="1"/>
        <v>119759546059</v>
      </c>
      <c r="I175" s="232">
        <f t="shared" si="1"/>
        <v>16237027774</v>
      </c>
      <c r="J175" s="232">
        <f t="shared" si="1"/>
        <v>11496379236</v>
      </c>
      <c r="K175" s="232">
        <f t="shared" si="1"/>
        <v>115018897521</v>
      </c>
      <c r="L175" s="232">
        <f t="shared" si="1"/>
        <v>115018897521</v>
      </c>
    </row>
    <row r="176" spans="1:12" s="228" customFormat="1" ht="22.5" customHeight="1">
      <c r="A176" s="218" t="s">
        <v>143</v>
      </c>
      <c r="B176" s="226"/>
      <c r="C176" s="226"/>
      <c r="D176" s="226"/>
      <c r="E176" s="226"/>
      <c r="F176" s="226"/>
      <c r="G176" s="226"/>
      <c r="H176" s="232"/>
      <c r="I176" s="232"/>
      <c r="J176" s="232"/>
      <c r="K176" s="232"/>
      <c r="L176" s="226"/>
    </row>
    <row r="177" spans="1:12" s="228" customFormat="1" ht="22.5" customHeight="1">
      <c r="A177" s="544" t="s">
        <v>144</v>
      </c>
      <c r="B177" s="544"/>
      <c r="C177" s="545" t="s">
        <v>145</v>
      </c>
      <c r="D177" s="545"/>
      <c r="E177" s="545"/>
      <c r="F177" s="545"/>
      <c r="G177" s="545" t="s">
        <v>975</v>
      </c>
      <c r="H177" s="545"/>
      <c r="I177" s="545"/>
      <c r="J177" s="545"/>
      <c r="K177" s="545"/>
      <c r="L177" s="226"/>
    </row>
    <row r="178" spans="1:12" s="228" customFormat="1" ht="22.5" customHeight="1">
      <c r="A178" s="544"/>
      <c r="B178" s="544"/>
      <c r="C178" s="544" t="s">
        <v>146</v>
      </c>
      <c r="D178" s="544" t="s">
        <v>147</v>
      </c>
      <c r="E178" s="544" t="s">
        <v>148</v>
      </c>
      <c r="F178" s="544"/>
      <c r="G178" s="541" t="s">
        <v>149</v>
      </c>
      <c r="H178" s="542"/>
      <c r="I178" s="541" t="s">
        <v>147</v>
      </c>
      <c r="J178" s="542"/>
      <c r="K178" s="544" t="s">
        <v>148</v>
      </c>
      <c r="L178" s="226"/>
    </row>
    <row r="179" spans="1:12" s="228" customFormat="1" ht="22.5" customHeight="1">
      <c r="A179" s="544"/>
      <c r="B179" s="544"/>
      <c r="C179" s="544"/>
      <c r="D179" s="544"/>
      <c r="E179" s="544"/>
      <c r="F179" s="544"/>
      <c r="G179" s="543"/>
      <c r="H179" s="539"/>
      <c r="I179" s="543"/>
      <c r="J179" s="539"/>
      <c r="K179" s="544"/>
      <c r="L179" s="226"/>
    </row>
    <row r="180" spans="1:12" s="228" customFormat="1" ht="22.5" customHeight="1">
      <c r="A180" s="540" t="s">
        <v>150</v>
      </c>
      <c r="B180" s="540"/>
      <c r="C180" s="233"/>
      <c r="D180" s="233"/>
      <c r="E180" s="569"/>
      <c r="F180" s="569"/>
      <c r="G180" s="570"/>
      <c r="H180" s="571"/>
      <c r="I180" s="570"/>
      <c r="J180" s="571"/>
      <c r="K180" s="233"/>
      <c r="L180" s="226"/>
    </row>
    <row r="181" spans="1:12" s="228" customFormat="1" ht="22.5" customHeight="1">
      <c r="A181" s="572" t="s">
        <v>151</v>
      </c>
      <c r="B181" s="572"/>
      <c r="C181" s="234"/>
      <c r="D181" s="234"/>
      <c r="E181" s="573"/>
      <c r="F181" s="573"/>
      <c r="G181" s="574"/>
      <c r="H181" s="575"/>
      <c r="I181" s="574"/>
      <c r="J181" s="575"/>
      <c r="K181" s="234"/>
      <c r="L181" s="226"/>
    </row>
    <row r="182" spans="1:12" s="228" customFormat="1" ht="22.5" customHeight="1">
      <c r="A182" s="576" t="s">
        <v>152</v>
      </c>
      <c r="B182" s="576"/>
      <c r="C182" s="235"/>
      <c r="D182" s="235"/>
      <c r="E182" s="577"/>
      <c r="F182" s="577"/>
      <c r="G182" s="578"/>
      <c r="H182" s="579"/>
      <c r="I182" s="578"/>
      <c r="J182" s="579"/>
      <c r="K182" s="235"/>
      <c r="L182" s="226"/>
    </row>
    <row r="183" spans="1:12" s="228" customFormat="1" ht="22.5" customHeight="1">
      <c r="A183" s="222" t="s">
        <v>153</v>
      </c>
      <c r="B183" s="226"/>
      <c r="C183" s="226"/>
      <c r="D183" s="226"/>
      <c r="E183" s="226"/>
      <c r="F183" s="226"/>
      <c r="G183" s="226"/>
      <c r="H183" s="202" t="str">
        <f>$H$3</f>
        <v>Cuối kỳ</v>
      </c>
      <c r="I183" s="202"/>
      <c r="J183" s="202"/>
      <c r="K183" s="203" t="str">
        <f>$K$3</f>
        <v>Đầu kỳ</v>
      </c>
      <c r="L183" s="226"/>
    </row>
    <row r="184" spans="1:12" s="228" customFormat="1" ht="22.5" customHeight="1">
      <c r="A184" s="226"/>
      <c r="B184" s="226"/>
      <c r="C184" s="226"/>
      <c r="D184" s="226"/>
      <c r="E184" s="226"/>
      <c r="F184" s="226"/>
      <c r="G184" s="226"/>
      <c r="H184" s="236" t="s">
        <v>154</v>
      </c>
      <c r="I184" s="236" t="s">
        <v>155</v>
      </c>
      <c r="J184" s="236" t="s">
        <v>154</v>
      </c>
      <c r="K184" s="236" t="s">
        <v>155</v>
      </c>
      <c r="L184" s="226"/>
    </row>
    <row r="185" spans="1:12" s="228" customFormat="1" ht="22.5" customHeight="1">
      <c r="A185" s="237" t="s">
        <v>156</v>
      </c>
      <c r="B185" s="226"/>
      <c r="C185" s="226"/>
      <c r="D185" s="226"/>
      <c r="E185" s="226"/>
      <c r="F185" s="226"/>
      <c r="G185" s="226"/>
      <c r="H185" s="232"/>
      <c r="I185" s="232"/>
      <c r="J185" s="232"/>
      <c r="K185" s="232"/>
      <c r="L185" s="226"/>
    </row>
    <row r="186" spans="1:12" s="228" customFormat="1" ht="22.5" customHeight="1">
      <c r="A186" s="237" t="s">
        <v>157</v>
      </c>
      <c r="B186" s="226"/>
      <c r="C186" s="226"/>
      <c r="D186" s="226"/>
      <c r="E186" s="226"/>
      <c r="F186" s="226"/>
      <c r="G186" s="226"/>
      <c r="H186" s="232"/>
      <c r="I186" s="232"/>
      <c r="J186" s="232"/>
      <c r="K186" s="232"/>
      <c r="L186" s="226"/>
    </row>
    <row r="187" spans="1:12" s="228" customFormat="1" ht="22.5" customHeight="1">
      <c r="A187" s="237" t="s">
        <v>158</v>
      </c>
      <c r="B187" s="226"/>
      <c r="C187" s="226"/>
      <c r="D187" s="226"/>
      <c r="E187" s="226"/>
      <c r="F187" s="226"/>
      <c r="G187" s="226"/>
      <c r="H187" s="232"/>
      <c r="I187" s="232"/>
      <c r="J187" s="232"/>
      <c r="K187" s="232"/>
      <c r="L187" s="226"/>
    </row>
    <row r="188" spans="1:12" s="228" customFormat="1" ht="22.5" customHeight="1">
      <c r="A188" s="215" t="s">
        <v>1435</v>
      </c>
      <c r="B188" s="226"/>
      <c r="C188" s="226"/>
      <c r="D188" s="226"/>
      <c r="E188" s="226"/>
      <c r="F188" s="226"/>
      <c r="G188" s="226"/>
      <c r="H188" s="232"/>
      <c r="I188" s="232"/>
      <c r="J188" s="232"/>
      <c r="K188" s="232"/>
      <c r="L188" s="226"/>
    </row>
    <row r="189" spans="1:12" s="228" customFormat="1" ht="22.5" customHeight="1">
      <c r="A189" s="178" t="s">
        <v>159</v>
      </c>
      <c r="B189" s="226"/>
      <c r="C189" s="226"/>
      <c r="D189" s="226"/>
      <c r="E189" s="226"/>
      <c r="F189" s="226"/>
      <c r="G189" s="226"/>
      <c r="H189" s="202" t="str">
        <f>$H$3</f>
        <v>Cuối kỳ</v>
      </c>
      <c r="I189" s="202"/>
      <c r="J189" s="202"/>
      <c r="K189" s="203" t="str">
        <f>$K$3</f>
        <v>Đầu kỳ</v>
      </c>
      <c r="L189" s="226"/>
    </row>
    <row r="190" spans="1:12" s="228" customFormat="1" ht="34.5" customHeight="1">
      <c r="A190" s="215"/>
      <c r="B190" s="226"/>
      <c r="C190" s="226"/>
      <c r="D190" s="226"/>
      <c r="E190" s="226"/>
      <c r="F190" s="226"/>
      <c r="G190" s="226"/>
      <c r="H190" s="231" t="s">
        <v>1477</v>
      </c>
      <c r="I190" s="231" t="s">
        <v>133</v>
      </c>
      <c r="J190" s="231" t="s">
        <v>1477</v>
      </c>
      <c r="K190" s="231" t="s">
        <v>133</v>
      </c>
      <c r="L190" s="226"/>
    </row>
    <row r="191" spans="1:12" s="228" customFormat="1" ht="22.5" customHeight="1">
      <c r="A191" s="218" t="s">
        <v>160</v>
      </c>
      <c r="B191" s="226"/>
      <c r="C191" s="226"/>
      <c r="D191" s="226"/>
      <c r="E191" s="226"/>
      <c r="F191" s="226"/>
      <c r="G191" s="226"/>
      <c r="H191" s="238">
        <v>3567086771</v>
      </c>
      <c r="I191" s="238">
        <f>H191</f>
        <v>3567086771</v>
      </c>
      <c r="J191" s="238">
        <v>3025046436</v>
      </c>
      <c r="K191" s="238">
        <f>J191</f>
        <v>3025046436</v>
      </c>
      <c r="L191" s="226"/>
    </row>
    <row r="192" spans="1:12" s="228" customFormat="1" ht="22.5" customHeight="1">
      <c r="A192" s="219" t="s">
        <v>161</v>
      </c>
      <c r="B192" s="226"/>
      <c r="C192" s="226"/>
      <c r="D192" s="226"/>
      <c r="E192" s="226"/>
      <c r="F192" s="226"/>
      <c r="G192" s="226"/>
      <c r="H192" s="232"/>
      <c r="I192" s="232"/>
      <c r="J192" s="238"/>
      <c r="K192" s="238">
        <f>J192</f>
        <v>0</v>
      </c>
      <c r="L192" s="226"/>
    </row>
    <row r="193" spans="1:12" s="228" customFormat="1" ht="22.5" customHeight="1">
      <c r="A193" s="219" t="s">
        <v>162</v>
      </c>
      <c r="B193" s="226"/>
      <c r="C193" s="226"/>
      <c r="D193" s="226"/>
      <c r="E193" s="226"/>
      <c r="F193" s="226"/>
      <c r="G193" s="226"/>
      <c r="H193" s="232"/>
      <c r="I193" s="232"/>
      <c r="J193" s="238">
        <v>870585064</v>
      </c>
      <c r="K193" s="238">
        <f>J193</f>
        <v>870585064</v>
      </c>
      <c r="L193" s="226"/>
    </row>
    <row r="194" spans="1:12" s="228" customFormat="1" ht="22.5" customHeight="1">
      <c r="A194" s="219" t="s">
        <v>163</v>
      </c>
      <c r="B194" s="226"/>
      <c r="C194" s="226"/>
      <c r="D194" s="226"/>
      <c r="E194" s="226"/>
      <c r="F194" s="226"/>
      <c r="G194" s="226"/>
      <c r="H194" s="232"/>
      <c r="I194" s="232"/>
      <c r="J194" s="238">
        <v>526536921</v>
      </c>
      <c r="K194" s="238">
        <f>J194</f>
        <v>526536921</v>
      </c>
      <c r="L194" s="226"/>
    </row>
    <row r="195" spans="1:12" s="228" customFormat="1" ht="22.5" customHeight="1">
      <c r="A195" s="219" t="s">
        <v>164</v>
      </c>
      <c r="B195" s="226"/>
      <c r="C195" s="226"/>
      <c r="D195" s="226"/>
      <c r="E195" s="226"/>
      <c r="F195" s="226"/>
      <c r="G195" s="226"/>
      <c r="H195" s="238">
        <v>410548670</v>
      </c>
      <c r="I195" s="238">
        <f>H195</f>
        <v>410548670</v>
      </c>
      <c r="J195" s="232"/>
      <c r="K195" s="232"/>
      <c r="L195" s="226"/>
    </row>
    <row r="196" spans="1:12" s="228" customFormat="1" ht="22.5" customHeight="1">
      <c r="A196" s="219" t="s">
        <v>165</v>
      </c>
      <c r="B196" s="226"/>
      <c r="C196" s="226"/>
      <c r="D196" s="226"/>
      <c r="E196" s="226"/>
      <c r="F196" s="226"/>
      <c r="G196" s="226"/>
      <c r="H196" s="238">
        <v>936444900</v>
      </c>
      <c r="I196" s="238">
        <f>H196</f>
        <v>936444900</v>
      </c>
      <c r="J196" s="232"/>
      <c r="K196" s="232"/>
      <c r="L196" s="226"/>
    </row>
    <row r="197" spans="1:12" s="228" customFormat="1" ht="22.5" customHeight="1">
      <c r="A197" s="219" t="s">
        <v>166</v>
      </c>
      <c r="B197" s="226"/>
      <c r="C197" s="226"/>
      <c r="D197" s="226"/>
      <c r="E197" s="226"/>
      <c r="F197" s="226"/>
      <c r="G197" s="226"/>
      <c r="H197" s="238">
        <v>380196599</v>
      </c>
      <c r="I197" s="238">
        <f>H197</f>
        <v>380196599</v>
      </c>
      <c r="J197" s="232"/>
      <c r="K197" s="232"/>
      <c r="L197" s="226"/>
    </row>
    <row r="198" spans="1:12" s="228" customFormat="1" ht="22.5" customHeight="1">
      <c r="A198" s="219" t="s">
        <v>167</v>
      </c>
      <c r="B198" s="226"/>
      <c r="C198" s="226"/>
      <c r="D198" s="226"/>
      <c r="E198" s="226"/>
      <c r="F198" s="226"/>
      <c r="G198" s="226"/>
      <c r="H198" s="238">
        <f>H191-H195-H196-H197</f>
        <v>1839896602</v>
      </c>
      <c r="I198" s="238">
        <f>I191-I195-I196-I197</f>
        <v>1839896602</v>
      </c>
      <c r="J198" s="238">
        <f>J191-J193-J194</f>
        <v>1627924451</v>
      </c>
      <c r="K198" s="238">
        <f>K191-K193-K194</f>
        <v>1627924451</v>
      </c>
      <c r="L198" s="226"/>
    </row>
    <row r="199" spans="1:12" s="228" customFormat="1" ht="22.5" customHeight="1">
      <c r="A199" s="218" t="s">
        <v>168</v>
      </c>
      <c r="B199" s="226"/>
      <c r="C199" s="226"/>
      <c r="D199" s="226"/>
      <c r="E199" s="226"/>
      <c r="F199" s="226"/>
      <c r="G199" s="226"/>
      <c r="H199" s="238"/>
      <c r="I199" s="238"/>
      <c r="J199" s="232"/>
      <c r="K199" s="232"/>
      <c r="L199" s="226"/>
    </row>
    <row r="200" spans="1:12" s="228" customFormat="1" ht="22.5" customHeight="1">
      <c r="A200" s="215" t="s">
        <v>1435</v>
      </c>
      <c r="B200" s="226"/>
      <c r="C200" s="226"/>
      <c r="D200" s="226"/>
      <c r="E200" s="226"/>
      <c r="F200" s="226"/>
      <c r="G200" s="226"/>
      <c r="H200" s="232">
        <f>H191+H199</f>
        <v>3567086771</v>
      </c>
      <c r="I200" s="232">
        <f>I191+I199</f>
        <v>3567086771</v>
      </c>
      <c r="J200" s="232">
        <f>J191+J199</f>
        <v>3025046436</v>
      </c>
      <c r="K200" s="232">
        <f>K191+K199</f>
        <v>3025046436</v>
      </c>
      <c r="L200" s="226"/>
    </row>
    <row r="201" spans="1:12" s="228" customFormat="1" ht="22.5" customHeight="1">
      <c r="A201" s="218" t="s">
        <v>169</v>
      </c>
      <c r="B201" s="226"/>
      <c r="C201" s="226"/>
      <c r="D201" s="226"/>
      <c r="E201" s="226"/>
      <c r="F201" s="226"/>
      <c r="G201" s="226"/>
      <c r="H201" s="232"/>
      <c r="I201" s="232"/>
      <c r="J201" s="232"/>
      <c r="K201" s="232"/>
      <c r="L201" s="226"/>
    </row>
    <row r="202" spans="1:12" s="228" customFormat="1" ht="22.5" customHeight="1" hidden="1">
      <c r="A202" s="219" t="s">
        <v>170</v>
      </c>
      <c r="B202" s="226"/>
      <c r="C202" s="226"/>
      <c r="D202" s="226"/>
      <c r="E202" s="226"/>
      <c r="F202" s="226"/>
      <c r="G202" s="226"/>
      <c r="H202" s="232"/>
      <c r="I202" s="232"/>
      <c r="K202" s="232"/>
      <c r="L202" s="226"/>
    </row>
    <row r="203" spans="1:12" s="228" customFormat="1" ht="22.5" customHeight="1" hidden="1">
      <c r="A203" s="219" t="s">
        <v>171</v>
      </c>
      <c r="B203" s="226"/>
      <c r="C203" s="226"/>
      <c r="D203" s="226"/>
      <c r="E203" s="226"/>
      <c r="F203" s="226"/>
      <c r="G203" s="226"/>
      <c r="H203" s="232"/>
      <c r="I203" s="232"/>
      <c r="J203" s="232"/>
      <c r="K203" s="232"/>
      <c r="L203" s="226"/>
    </row>
    <row r="204" spans="1:12" s="228" customFormat="1" ht="22.5" customHeight="1">
      <c r="A204" s="215" t="s">
        <v>1435</v>
      </c>
      <c r="B204" s="226"/>
      <c r="C204" s="226"/>
      <c r="D204" s="226"/>
      <c r="E204" s="226"/>
      <c r="F204" s="226"/>
      <c r="G204" s="226"/>
      <c r="H204" s="232"/>
      <c r="I204" s="232"/>
      <c r="J204" s="232"/>
      <c r="K204" s="232"/>
      <c r="L204" s="226"/>
    </row>
    <row r="205" spans="1:12" s="228" customFormat="1" ht="22.5" customHeight="1">
      <c r="A205" s="218" t="s">
        <v>172</v>
      </c>
      <c r="B205" s="226"/>
      <c r="C205" s="226"/>
      <c r="D205" s="226"/>
      <c r="E205" s="226"/>
      <c r="F205" s="226"/>
      <c r="G205" s="226"/>
      <c r="H205" s="232"/>
      <c r="I205" s="232"/>
      <c r="J205" s="232"/>
      <c r="K205" s="232"/>
      <c r="L205" s="226"/>
    </row>
    <row r="206" spans="1:12" s="228" customFormat="1" ht="18.75" customHeight="1">
      <c r="A206" s="178" t="s">
        <v>173</v>
      </c>
      <c r="B206" s="226"/>
      <c r="C206" s="226"/>
      <c r="D206" s="226"/>
      <c r="E206" s="226"/>
      <c r="F206" s="226"/>
      <c r="G206" s="226"/>
      <c r="H206" s="238" t="s">
        <v>174</v>
      </c>
      <c r="I206" s="580" t="s">
        <v>175</v>
      </c>
      <c r="J206" s="580" t="s">
        <v>176</v>
      </c>
      <c r="K206" s="238" t="s">
        <v>177</v>
      </c>
      <c r="L206" s="226"/>
    </row>
    <row r="207" spans="1:12" s="228" customFormat="1" ht="15.75" customHeight="1">
      <c r="A207" s="218"/>
      <c r="B207" s="226"/>
      <c r="C207" s="226"/>
      <c r="D207" s="226"/>
      <c r="E207" s="226"/>
      <c r="F207" s="226"/>
      <c r="G207" s="226"/>
      <c r="H207" s="232"/>
      <c r="I207" s="580"/>
      <c r="J207" s="580"/>
      <c r="K207" s="232"/>
      <c r="L207" s="226"/>
    </row>
    <row r="208" spans="1:12" s="228" customFormat="1" ht="22.5" customHeight="1">
      <c r="A208" s="218" t="s">
        <v>178</v>
      </c>
      <c r="B208" s="226"/>
      <c r="C208" s="226"/>
      <c r="D208" s="226"/>
      <c r="E208" s="226"/>
      <c r="F208" s="226"/>
      <c r="G208" s="226"/>
      <c r="H208" s="238">
        <f>K208+I208-J208</f>
        <v>-227015810</v>
      </c>
      <c r="I208" s="238">
        <v>77318155</v>
      </c>
      <c r="J208" s="238">
        <v>1128323487</v>
      </c>
      <c r="K208" s="238">
        <v>823989522</v>
      </c>
      <c r="L208" s="226"/>
    </row>
    <row r="209" spans="1:12" s="228" customFormat="1" ht="22.5" customHeight="1">
      <c r="A209" s="218" t="s">
        <v>179</v>
      </c>
      <c r="B209" s="226"/>
      <c r="C209" s="226"/>
      <c r="D209" s="226"/>
      <c r="E209" s="226"/>
      <c r="F209" s="226"/>
      <c r="G209" s="226"/>
      <c r="H209" s="238">
        <f aca="true" t="shared" si="2" ref="H209:H214">K209+I209-J209</f>
        <v>6907949389</v>
      </c>
      <c r="I209" s="238">
        <f>'[1]KQKD-01'!E24</f>
        <v>9869880031</v>
      </c>
      <c r="J209" s="238">
        <v>7026690588</v>
      </c>
      <c r="K209" s="238">
        <v>4064759946</v>
      </c>
      <c r="L209" s="226"/>
    </row>
    <row r="210" spans="1:12" s="228" customFormat="1" ht="22.5" customHeight="1">
      <c r="A210" s="218" t="s">
        <v>180</v>
      </c>
      <c r="B210" s="226"/>
      <c r="C210" s="226"/>
      <c r="D210" s="226"/>
      <c r="E210" s="226"/>
      <c r="F210" s="226"/>
      <c r="G210" s="226"/>
      <c r="H210" s="238">
        <f t="shared" si="2"/>
        <v>-95932388</v>
      </c>
      <c r="I210" s="238">
        <f>'[1]KQKD - 02'!D14</f>
        <v>1360066648</v>
      </c>
      <c r="J210" s="238">
        <f>'[1]KQKD - 02'!E14</f>
        <v>1455999036</v>
      </c>
      <c r="K210" s="238"/>
      <c r="L210" s="226"/>
    </row>
    <row r="211" spans="1:12" s="223" customFormat="1" ht="22.5" customHeight="1">
      <c r="A211" s="218" t="s">
        <v>181</v>
      </c>
      <c r="B211" s="222"/>
      <c r="C211" s="222"/>
      <c r="D211" s="222"/>
      <c r="E211" s="222"/>
      <c r="F211" s="222"/>
      <c r="G211" s="222"/>
      <c r="H211" s="238">
        <f t="shared" si="2"/>
        <v>-96988713</v>
      </c>
      <c r="I211" s="238">
        <v>23784976</v>
      </c>
      <c r="J211" s="238"/>
      <c r="K211" s="238">
        <v>-120773689</v>
      </c>
      <c r="L211" s="222"/>
    </row>
    <row r="212" spans="1:12" s="228" customFormat="1" ht="22.5" customHeight="1">
      <c r="A212" s="218" t="s">
        <v>182</v>
      </c>
      <c r="B212" s="226"/>
      <c r="C212" s="226"/>
      <c r="D212" s="226"/>
      <c r="E212" s="226"/>
      <c r="F212" s="226"/>
      <c r="G212" s="226"/>
      <c r="H212" s="238">
        <f t="shared" si="2"/>
        <v>0</v>
      </c>
      <c r="I212" s="238">
        <v>10000000</v>
      </c>
      <c r="J212" s="238">
        <v>10000000</v>
      </c>
      <c r="K212" s="238"/>
      <c r="L212" s="226"/>
    </row>
    <row r="213" spans="1:12" s="228" customFormat="1" ht="22.5" customHeight="1">
      <c r="A213" s="218" t="s">
        <v>183</v>
      </c>
      <c r="B213" s="226"/>
      <c r="C213" s="226"/>
      <c r="D213" s="226"/>
      <c r="E213" s="226"/>
      <c r="F213" s="226"/>
      <c r="G213" s="226"/>
      <c r="H213" s="238">
        <f t="shared" si="2"/>
        <v>0</v>
      </c>
      <c r="I213" s="238">
        <v>14260419</v>
      </c>
      <c r="J213" s="238">
        <v>14260419</v>
      </c>
      <c r="K213" s="238"/>
      <c r="L213" s="226"/>
    </row>
    <row r="214" spans="1:12" s="228" customFormat="1" ht="22.5" customHeight="1">
      <c r="A214" s="218" t="s">
        <v>184</v>
      </c>
      <c r="B214" s="226"/>
      <c r="C214" s="226"/>
      <c r="D214" s="226"/>
      <c r="E214" s="226"/>
      <c r="F214" s="226"/>
      <c r="G214" s="226"/>
      <c r="H214" s="238">
        <f t="shared" si="2"/>
        <v>466583662</v>
      </c>
      <c r="I214" s="238">
        <v>466583662</v>
      </c>
      <c r="J214" s="238"/>
      <c r="K214" s="238"/>
      <c r="L214" s="226"/>
    </row>
    <row r="215" spans="1:12" s="228" customFormat="1" ht="22.5" customHeight="1">
      <c r="A215" s="215" t="s">
        <v>1435</v>
      </c>
      <c r="B215" s="226"/>
      <c r="C215" s="226"/>
      <c r="D215" s="226"/>
      <c r="E215" s="226"/>
      <c r="F215" s="226"/>
      <c r="G215" s="226"/>
      <c r="H215" s="232">
        <f>SUM(H208:H214)</f>
        <v>6954596140</v>
      </c>
      <c r="I215" s="232">
        <f>SUM(I208:I214)</f>
        <v>11821893891</v>
      </c>
      <c r="J215" s="232">
        <f>SUM(J208:J214)</f>
        <v>9635273530</v>
      </c>
      <c r="K215" s="232">
        <f>SUM(K208:K214)</f>
        <v>4767975779</v>
      </c>
      <c r="L215" s="226"/>
    </row>
    <row r="216" spans="1:12" s="230" customFormat="1" ht="22.5" customHeight="1">
      <c r="A216" s="226" t="s">
        <v>185</v>
      </c>
      <c r="B216" s="239"/>
      <c r="C216" s="229"/>
      <c r="D216" s="229"/>
      <c r="E216" s="229"/>
      <c r="F216" s="229"/>
      <c r="G216" s="229"/>
      <c r="H216" s="202" t="str">
        <f>$H$3</f>
        <v>Cuối kỳ</v>
      </c>
      <c r="I216" s="202"/>
      <c r="J216" s="202"/>
      <c r="K216" s="203" t="str">
        <f>$K$3</f>
        <v>Đầu kỳ</v>
      </c>
      <c r="L216" s="229"/>
    </row>
    <row r="217" spans="1:12" s="230" customFormat="1" ht="22.5" customHeight="1">
      <c r="A217" s="222" t="s">
        <v>1478</v>
      </c>
      <c r="B217" s="239"/>
      <c r="C217" s="229"/>
      <c r="D217" s="229"/>
      <c r="E217" s="229"/>
      <c r="F217" s="229"/>
      <c r="G217" s="229"/>
      <c r="H217" s="203">
        <f>H221</f>
        <v>912657294</v>
      </c>
      <c r="I217" s="202"/>
      <c r="J217" s="202"/>
      <c r="K217" s="203">
        <f>K221</f>
        <v>908493887</v>
      </c>
      <c r="L217" s="229"/>
    </row>
    <row r="218" spans="1:12" s="223" customFormat="1" ht="22.5" customHeight="1">
      <c r="A218" s="221" t="s">
        <v>186</v>
      </c>
      <c r="B218" s="222"/>
      <c r="C218" s="222"/>
      <c r="D218" s="222"/>
      <c r="E218" s="222"/>
      <c r="F218" s="222"/>
      <c r="G218" s="222"/>
      <c r="H218" s="102">
        <v>0</v>
      </c>
      <c r="I218" s="102"/>
      <c r="J218" s="102"/>
      <c r="K218" s="102">
        <v>0</v>
      </c>
      <c r="L218" s="222"/>
    </row>
    <row r="219" spans="1:12" s="223" customFormat="1" ht="22.5" customHeight="1">
      <c r="A219" s="221" t="s">
        <v>187</v>
      </c>
      <c r="B219" s="222"/>
      <c r="C219" s="222"/>
      <c r="D219" s="222"/>
      <c r="E219" s="222"/>
      <c r="F219" s="222"/>
      <c r="G219" s="222"/>
      <c r="H219" s="102">
        <v>0</v>
      </c>
      <c r="I219" s="102"/>
      <c r="J219" s="102"/>
      <c r="K219" s="102">
        <v>0</v>
      </c>
      <c r="L219" s="222"/>
    </row>
    <row r="220" spans="1:12" s="223" customFormat="1" ht="22.5" customHeight="1">
      <c r="A220" s="221" t="s">
        <v>188</v>
      </c>
      <c r="B220" s="222"/>
      <c r="C220" s="222"/>
      <c r="D220" s="222"/>
      <c r="E220" s="222"/>
      <c r="F220" s="222"/>
      <c r="G220" s="222"/>
      <c r="H220" s="102"/>
      <c r="I220" s="102"/>
      <c r="J220" s="102"/>
      <c r="K220" s="211"/>
      <c r="L220" s="222"/>
    </row>
    <row r="221" spans="1:12" s="223" customFormat="1" ht="22.5" customHeight="1">
      <c r="A221" s="221" t="s">
        <v>189</v>
      </c>
      <c r="B221" s="222"/>
      <c r="C221" s="222"/>
      <c r="D221" s="222"/>
      <c r="E221" s="222"/>
      <c r="F221" s="222"/>
      <c r="G221" s="222"/>
      <c r="H221" s="102">
        <v>912657294</v>
      </c>
      <c r="I221" s="102"/>
      <c r="J221" s="102"/>
      <c r="K221" s="211">
        <v>908493887</v>
      </c>
      <c r="L221" s="222"/>
    </row>
    <row r="222" spans="1:12" s="223" customFormat="1" ht="22.5" customHeight="1">
      <c r="A222" s="224" t="s">
        <v>1486</v>
      </c>
      <c r="B222" s="222"/>
      <c r="C222" s="222"/>
      <c r="D222" s="222"/>
      <c r="E222" s="222"/>
      <c r="F222" s="222"/>
      <c r="G222" s="222"/>
      <c r="H222" s="102"/>
      <c r="I222" s="102"/>
      <c r="J222" s="102"/>
      <c r="K222" s="211"/>
      <c r="L222" s="222"/>
    </row>
    <row r="223" spans="1:12" s="223" customFormat="1" ht="22.5" customHeight="1">
      <c r="A223" s="221" t="s">
        <v>190</v>
      </c>
      <c r="B223" s="222"/>
      <c r="C223" s="222"/>
      <c r="D223" s="222"/>
      <c r="E223" s="222"/>
      <c r="F223" s="222"/>
      <c r="G223" s="222"/>
      <c r="H223" s="102">
        <f>H221-H224-H225-H226-H227</f>
        <v>157901022</v>
      </c>
      <c r="I223" s="102"/>
      <c r="J223" s="102"/>
      <c r="K223" s="102">
        <v>37145524</v>
      </c>
      <c r="L223" s="222"/>
    </row>
    <row r="224" spans="1:12" s="223" customFormat="1" ht="22.5" customHeight="1">
      <c r="A224" s="221" t="s">
        <v>191</v>
      </c>
      <c r="B224" s="222"/>
      <c r="C224" s="222"/>
      <c r="D224" s="222"/>
      <c r="E224" s="222"/>
      <c r="F224" s="222"/>
      <c r="G224" s="222"/>
      <c r="H224" s="102">
        <v>18500000</v>
      </c>
      <c r="I224" s="102"/>
      <c r="J224" s="102"/>
      <c r="K224" s="102"/>
      <c r="L224" s="222"/>
    </row>
    <row r="225" spans="1:12" s="223" customFormat="1" ht="22.5" customHeight="1">
      <c r="A225" s="221" t="s">
        <v>192</v>
      </c>
      <c r="B225" s="222"/>
      <c r="C225" s="222"/>
      <c r="D225" s="222"/>
      <c r="E225" s="222"/>
      <c r="F225" s="222"/>
      <c r="G225" s="222"/>
      <c r="H225" s="102">
        <v>250932023</v>
      </c>
      <c r="I225" s="102"/>
      <c r="J225" s="102"/>
      <c r="K225" s="102">
        <v>251141190</v>
      </c>
      <c r="L225" s="222"/>
    </row>
    <row r="226" spans="1:12" s="223" customFormat="1" ht="22.5" customHeight="1">
      <c r="A226" s="221" t="s">
        <v>193</v>
      </c>
      <c r="B226" s="222"/>
      <c r="C226" s="222"/>
      <c r="D226" s="222"/>
      <c r="E226" s="222"/>
      <c r="F226" s="222"/>
      <c r="G226" s="222"/>
      <c r="H226" s="102">
        <v>30765259</v>
      </c>
      <c r="I226" s="102"/>
      <c r="J226" s="102"/>
      <c r="K226" s="102">
        <v>22002438</v>
      </c>
      <c r="L226" s="222"/>
    </row>
    <row r="227" spans="1:12" s="223" customFormat="1" ht="22.5" customHeight="1">
      <c r="A227" s="221" t="s">
        <v>194</v>
      </c>
      <c r="B227" s="222"/>
      <c r="C227" s="222"/>
      <c r="D227" s="222"/>
      <c r="E227" s="222"/>
      <c r="F227" s="222"/>
      <c r="G227" s="222"/>
      <c r="H227" s="102">
        <v>454558990</v>
      </c>
      <c r="I227" s="102"/>
      <c r="J227" s="102"/>
      <c r="K227" s="102">
        <v>598204735</v>
      </c>
      <c r="L227" s="222"/>
    </row>
    <row r="228" spans="1:12" s="223" customFormat="1" ht="22.5" customHeight="1">
      <c r="A228" s="222" t="s">
        <v>121</v>
      </c>
      <c r="B228" s="222"/>
      <c r="C228" s="222"/>
      <c r="D228" s="222"/>
      <c r="E228" s="222"/>
      <c r="F228" s="222"/>
      <c r="G228" s="222"/>
      <c r="H228" s="102"/>
      <c r="I228" s="102"/>
      <c r="J228" s="102"/>
      <c r="K228" s="211"/>
      <c r="L228" s="222"/>
    </row>
    <row r="229" spans="1:12" s="223" customFormat="1" ht="22.5" customHeight="1">
      <c r="A229" s="221" t="s">
        <v>195</v>
      </c>
      <c r="B229" s="222"/>
      <c r="C229" s="222"/>
      <c r="D229" s="222"/>
      <c r="E229" s="222"/>
      <c r="F229" s="222"/>
      <c r="G229" s="222"/>
      <c r="H229" s="102"/>
      <c r="I229" s="102"/>
      <c r="J229" s="102"/>
      <c r="K229" s="211"/>
      <c r="L229" s="222"/>
    </row>
    <row r="230" spans="1:12" s="223" customFormat="1" ht="22.5" customHeight="1">
      <c r="A230" s="221" t="s">
        <v>196</v>
      </c>
      <c r="B230" s="222"/>
      <c r="C230" s="222"/>
      <c r="D230" s="222"/>
      <c r="E230" s="222"/>
      <c r="F230" s="222"/>
      <c r="G230" s="222"/>
      <c r="H230" s="102"/>
      <c r="I230" s="102"/>
      <c r="J230" s="102"/>
      <c r="K230" s="211"/>
      <c r="L230" s="222"/>
    </row>
    <row r="231" spans="1:12" s="228" customFormat="1" ht="22.5" customHeight="1">
      <c r="A231" s="226"/>
      <c r="B231" s="226"/>
      <c r="C231" s="226" t="s">
        <v>1435</v>
      </c>
      <c r="D231" s="226"/>
      <c r="E231" s="226"/>
      <c r="F231" s="226"/>
      <c r="G231" s="226"/>
      <c r="H231" s="199">
        <f>H217+H228</f>
        <v>912657294</v>
      </c>
      <c r="I231" s="199">
        <f>I217+I228</f>
        <v>0</v>
      </c>
      <c r="J231" s="199">
        <f>J217+J228</f>
        <v>0</v>
      </c>
      <c r="K231" s="199">
        <f>K217+K228</f>
        <v>908493887</v>
      </c>
      <c r="L231" s="226"/>
    </row>
    <row r="232" spans="1:12" s="230" customFormat="1" ht="21" customHeight="1">
      <c r="A232" s="226" t="s">
        <v>197</v>
      </c>
      <c r="B232" s="239"/>
      <c r="C232" s="239"/>
      <c r="D232" s="239"/>
      <c r="E232" s="229"/>
      <c r="F232" s="229"/>
      <c r="G232" s="229"/>
      <c r="H232" s="202" t="str">
        <f>$H$3</f>
        <v>Cuối kỳ</v>
      </c>
      <c r="I232" s="202"/>
      <c r="J232" s="202"/>
      <c r="K232" s="203" t="str">
        <f>$K$3</f>
        <v>Đầu kỳ</v>
      </c>
      <c r="L232" s="229"/>
    </row>
    <row r="233" spans="1:12" s="230" customFormat="1" ht="21" customHeight="1">
      <c r="A233" s="222" t="s">
        <v>1478</v>
      </c>
      <c r="B233" s="239"/>
      <c r="C233" s="239"/>
      <c r="D233" s="239"/>
      <c r="E233" s="229"/>
      <c r="F233" s="229"/>
      <c r="G233" s="229"/>
      <c r="H233" s="203">
        <f>H235+H242</f>
        <v>2951623039</v>
      </c>
      <c r="I233" s="202"/>
      <c r="J233" s="202"/>
      <c r="K233" s="203">
        <f>K235+K242</f>
        <v>2475800977</v>
      </c>
      <c r="L233" s="229"/>
    </row>
    <row r="234" spans="1:12" s="223" customFormat="1" ht="18" customHeight="1">
      <c r="A234" s="222" t="s">
        <v>198</v>
      </c>
      <c r="B234" s="222"/>
      <c r="C234" s="222"/>
      <c r="D234" s="222"/>
      <c r="E234" s="222"/>
      <c r="F234" s="222"/>
      <c r="G234" s="222"/>
      <c r="H234" s="102"/>
      <c r="I234" s="102"/>
      <c r="J234" s="102"/>
      <c r="K234" s="102"/>
      <c r="L234" s="222"/>
    </row>
    <row r="235" spans="1:12" s="223" customFormat="1" ht="18" customHeight="1">
      <c r="A235" s="222" t="s">
        <v>199</v>
      </c>
      <c r="B235" s="222"/>
      <c r="C235" s="222"/>
      <c r="D235" s="222"/>
      <c r="E235" s="222"/>
      <c r="F235" s="222"/>
      <c r="G235" s="222"/>
      <c r="H235" s="102">
        <v>348565484</v>
      </c>
      <c r="I235" s="102"/>
      <c r="J235" s="102"/>
      <c r="K235" s="102">
        <v>45034049</v>
      </c>
      <c r="L235" s="222"/>
    </row>
    <row r="236" spans="1:12" s="223" customFormat="1" ht="18" customHeight="1" hidden="1">
      <c r="A236" s="222" t="s">
        <v>200</v>
      </c>
      <c r="B236" s="222"/>
      <c r="C236" s="222"/>
      <c r="D236" s="222"/>
      <c r="E236" s="222"/>
      <c r="F236" s="222"/>
      <c r="G236" s="222"/>
      <c r="H236" s="102"/>
      <c r="I236" s="102"/>
      <c r="J236" s="102"/>
      <c r="K236" s="102"/>
      <c r="L236" s="222"/>
    </row>
    <row r="237" spans="1:12" s="223" customFormat="1" ht="18" customHeight="1" hidden="1">
      <c r="A237" s="222" t="s">
        <v>201</v>
      </c>
      <c r="B237" s="222"/>
      <c r="C237" s="222"/>
      <c r="D237" s="222"/>
      <c r="E237" s="222"/>
      <c r="F237" s="222"/>
      <c r="G237" s="222"/>
      <c r="H237" s="102"/>
      <c r="I237" s="102"/>
      <c r="J237" s="102"/>
      <c r="K237" s="102"/>
      <c r="L237" s="222"/>
    </row>
    <row r="238" spans="1:12" s="223" customFormat="1" ht="18" customHeight="1" hidden="1">
      <c r="A238" s="221" t="s">
        <v>202</v>
      </c>
      <c r="B238" s="222"/>
      <c r="C238" s="222"/>
      <c r="D238" s="222"/>
      <c r="E238" s="222"/>
      <c r="F238" s="222"/>
      <c r="G238" s="222"/>
      <c r="H238" s="102"/>
      <c r="I238" s="102"/>
      <c r="J238" s="102"/>
      <c r="K238" s="102"/>
      <c r="L238" s="222"/>
    </row>
    <row r="239" spans="1:12" ht="18" customHeight="1" hidden="1">
      <c r="A239" s="208" t="s">
        <v>203</v>
      </c>
      <c r="B239" s="9"/>
      <c r="C239" s="9"/>
      <c r="D239" s="9"/>
      <c r="E239" s="9"/>
      <c r="F239" s="9"/>
      <c r="G239" s="9"/>
      <c r="H239" s="102"/>
      <c r="I239" s="102"/>
      <c r="J239" s="102"/>
      <c r="K239" s="102"/>
      <c r="L239" s="9"/>
    </row>
    <row r="240" spans="1:12" ht="18" customHeight="1" hidden="1">
      <c r="A240" s="208" t="s">
        <v>204</v>
      </c>
      <c r="B240" s="9"/>
      <c r="C240" s="9"/>
      <c r="D240" s="9"/>
      <c r="E240" s="9"/>
      <c r="F240" s="9"/>
      <c r="G240" s="9"/>
      <c r="H240" s="102"/>
      <c r="I240" s="102"/>
      <c r="J240" s="102"/>
      <c r="K240" s="102"/>
      <c r="L240" s="9"/>
    </row>
    <row r="241" spans="1:12" ht="18" customHeight="1" hidden="1">
      <c r="A241" s="208" t="s">
        <v>205</v>
      </c>
      <c r="B241" s="9"/>
      <c r="C241" s="9"/>
      <c r="D241" s="9"/>
      <c r="E241" s="9"/>
      <c r="F241" s="9"/>
      <c r="G241" s="9"/>
      <c r="H241" s="102"/>
      <c r="I241" s="102"/>
      <c r="J241" s="102"/>
      <c r="K241" s="102"/>
      <c r="L241" s="9"/>
    </row>
    <row r="242" spans="1:12" ht="18" customHeight="1">
      <c r="A242" s="9" t="s">
        <v>206</v>
      </c>
      <c r="B242" s="9"/>
      <c r="C242" s="9"/>
      <c r="D242" s="9"/>
      <c r="E242" s="9"/>
      <c r="F242" s="9"/>
      <c r="G242" s="9"/>
      <c r="H242" s="102">
        <f>SUM(H243:H257)</f>
        <v>2603057555</v>
      </c>
      <c r="I242" s="102"/>
      <c r="J242" s="102"/>
      <c r="K242" s="102">
        <f>SUM(K244:K257)</f>
        <v>2430766928</v>
      </c>
      <c r="L242" s="9"/>
    </row>
    <row r="243" spans="1:12" ht="18" customHeight="1">
      <c r="A243" s="9" t="s">
        <v>207</v>
      </c>
      <c r="B243" s="9"/>
      <c r="C243" s="9"/>
      <c r="D243" s="9"/>
      <c r="E243" s="9"/>
      <c r="F243" s="9"/>
      <c r="G243" s="9"/>
      <c r="H243" s="102"/>
      <c r="I243" s="102"/>
      <c r="J243" s="102"/>
      <c r="K243" s="102"/>
      <c r="L243" s="9"/>
    </row>
    <row r="244" spans="1:12" ht="18" customHeight="1">
      <c r="A244" s="240" t="s">
        <v>208</v>
      </c>
      <c r="B244" s="9"/>
      <c r="C244" s="9"/>
      <c r="D244" s="9"/>
      <c r="E244" s="9"/>
      <c r="F244" s="9"/>
      <c r="G244" s="9"/>
      <c r="H244" s="102"/>
      <c r="I244" s="102"/>
      <c r="J244" s="102"/>
      <c r="K244" s="102">
        <v>4479448</v>
      </c>
      <c r="L244" s="9"/>
    </row>
    <row r="245" spans="1:12" ht="18" customHeight="1">
      <c r="A245" s="240" t="s">
        <v>209</v>
      </c>
      <c r="B245" s="9"/>
      <c r="C245" s="9"/>
      <c r="D245" s="9"/>
      <c r="E245" s="9"/>
      <c r="F245" s="9"/>
      <c r="G245" s="9"/>
      <c r="H245" s="102"/>
      <c r="I245" s="102"/>
      <c r="J245" s="102"/>
      <c r="K245" s="102">
        <v>800000</v>
      </c>
      <c r="L245" s="9"/>
    </row>
    <row r="246" spans="1:12" ht="18" customHeight="1">
      <c r="A246" s="240" t="s">
        <v>210</v>
      </c>
      <c r="B246" s="9"/>
      <c r="C246" s="9"/>
      <c r="D246" s="9"/>
      <c r="E246" s="9"/>
      <c r="F246" s="9"/>
      <c r="G246" s="9"/>
      <c r="H246" s="102"/>
      <c r="I246" s="102"/>
      <c r="J246" s="102"/>
      <c r="K246" s="102">
        <v>24000000</v>
      </c>
      <c r="L246" s="9"/>
    </row>
    <row r="247" spans="1:12" ht="18" customHeight="1">
      <c r="A247" s="240" t="s">
        <v>211</v>
      </c>
      <c r="B247" s="9"/>
      <c r="C247" s="9"/>
      <c r="D247" s="9"/>
      <c r="E247" s="9"/>
      <c r="F247" s="9"/>
      <c r="G247" s="9"/>
      <c r="H247" s="102">
        <v>75910500</v>
      </c>
      <c r="I247" s="102"/>
      <c r="J247" s="102"/>
      <c r="K247" s="102">
        <v>42555500</v>
      </c>
      <c r="L247" s="9"/>
    </row>
    <row r="248" spans="1:12" ht="18" customHeight="1">
      <c r="A248" s="240" t="s">
        <v>212</v>
      </c>
      <c r="B248" s="9"/>
      <c r="C248" s="9"/>
      <c r="D248" s="9"/>
      <c r="E248" s="9"/>
      <c r="F248" s="9"/>
      <c r="G248" s="9"/>
      <c r="H248" s="102">
        <v>14676000</v>
      </c>
      <c r="I248" s="102"/>
      <c r="J248" s="102"/>
      <c r="K248" s="102">
        <v>14676000</v>
      </c>
      <c r="L248" s="9"/>
    </row>
    <row r="249" spans="1:12" ht="18" customHeight="1">
      <c r="A249" s="240" t="s">
        <v>213</v>
      </c>
      <c r="B249" s="9"/>
      <c r="C249" s="9"/>
      <c r="D249" s="9"/>
      <c r="E249" s="9"/>
      <c r="F249" s="9"/>
      <c r="G249" s="9"/>
      <c r="H249" s="102">
        <v>1664001978</v>
      </c>
      <c r="I249" s="102"/>
      <c r="J249" s="102"/>
      <c r="K249" s="102">
        <v>1608629665</v>
      </c>
      <c r="L249" s="9"/>
    </row>
    <row r="250" spans="1:12" ht="18" customHeight="1">
      <c r="A250" s="240" t="s">
        <v>214</v>
      </c>
      <c r="B250" s="9"/>
      <c r="C250" s="9"/>
      <c r="D250" s="9"/>
      <c r="E250" s="9"/>
      <c r="F250" s="9"/>
      <c r="G250" s="9"/>
      <c r="H250" s="102">
        <v>276807737</v>
      </c>
      <c r="I250" s="102"/>
      <c r="J250" s="102"/>
      <c r="K250" s="102">
        <v>102597282</v>
      </c>
      <c r="L250" s="9"/>
    </row>
    <row r="251" spans="1:12" ht="18" customHeight="1">
      <c r="A251" s="240" t="s">
        <v>215</v>
      </c>
      <c r="B251" s="9"/>
      <c r="C251" s="9"/>
      <c r="D251" s="9"/>
      <c r="E251" s="9"/>
      <c r="F251" s="9"/>
      <c r="G251" s="9"/>
      <c r="H251" s="102"/>
      <c r="I251" s="102"/>
      <c r="J251" s="102"/>
      <c r="K251" s="102">
        <v>78215894</v>
      </c>
      <c r="L251" s="9"/>
    </row>
    <row r="252" spans="1:12" ht="18" customHeight="1">
      <c r="A252" s="240" t="s">
        <v>216</v>
      </c>
      <c r="B252" s="9"/>
      <c r="C252" s="9"/>
      <c r="D252" s="9"/>
      <c r="E252" s="9"/>
      <c r="F252" s="9"/>
      <c r="G252" s="9"/>
      <c r="H252" s="102"/>
      <c r="I252" s="102"/>
      <c r="J252" s="102"/>
      <c r="K252" s="102">
        <v>21000000</v>
      </c>
      <c r="L252" s="9"/>
    </row>
    <row r="253" spans="1:12" ht="18" customHeight="1">
      <c r="A253" s="240" t="s">
        <v>217</v>
      </c>
      <c r="B253" s="9"/>
      <c r="C253" s="9"/>
      <c r="D253" s="9"/>
      <c r="E253" s="9"/>
      <c r="F253" s="9"/>
      <c r="G253" s="9"/>
      <c r="H253" s="102">
        <v>98153604</v>
      </c>
      <c r="I253" s="102"/>
      <c r="J253" s="102"/>
      <c r="K253" s="102">
        <v>507813139</v>
      </c>
      <c r="L253" s="9"/>
    </row>
    <row r="254" spans="1:12" ht="18" customHeight="1">
      <c r="A254" s="240" t="s">
        <v>218</v>
      </c>
      <c r="B254" s="9"/>
      <c r="C254" s="9"/>
      <c r="D254" s="9"/>
      <c r="E254" s="9"/>
      <c r="F254" s="9"/>
      <c r="G254" s="9"/>
      <c r="H254" s="102"/>
      <c r="I254" s="102"/>
      <c r="J254" s="102"/>
      <c r="K254" s="102">
        <v>26000000</v>
      </c>
      <c r="L254" s="9"/>
    </row>
    <row r="255" spans="1:12" ht="18" customHeight="1">
      <c r="A255" s="240" t="s">
        <v>219</v>
      </c>
      <c r="B255" s="9"/>
      <c r="C255" s="9"/>
      <c r="D255" s="9"/>
      <c r="E255" s="9"/>
      <c r="F255" s="9"/>
      <c r="G255" s="9"/>
      <c r="H255" s="102">
        <v>466583662</v>
      </c>
      <c r="I255" s="102"/>
      <c r="J255" s="102"/>
      <c r="K255" s="102"/>
      <c r="L255" s="9"/>
    </row>
    <row r="256" spans="1:12" ht="18" customHeight="1">
      <c r="A256" s="240" t="s">
        <v>220</v>
      </c>
      <c r="B256" s="9"/>
      <c r="C256" s="9"/>
      <c r="D256" s="9"/>
      <c r="E256" s="9"/>
      <c r="F256" s="9"/>
      <c r="G256" s="9"/>
      <c r="H256" s="102"/>
      <c r="I256" s="102"/>
      <c r="J256" s="102"/>
      <c r="K256" s="102"/>
      <c r="L256" s="9"/>
    </row>
    <row r="257" spans="1:12" ht="18" customHeight="1">
      <c r="A257" s="240" t="s">
        <v>221</v>
      </c>
      <c r="B257" s="9"/>
      <c r="C257" s="9"/>
      <c r="D257" s="9"/>
      <c r="E257" s="9"/>
      <c r="F257" s="9"/>
      <c r="G257" s="9"/>
      <c r="H257" s="102">
        <v>6924074</v>
      </c>
      <c r="I257" s="102"/>
      <c r="J257" s="102"/>
      <c r="K257" s="102"/>
      <c r="L257" s="9"/>
    </row>
    <row r="258" spans="1:12" s="5" customFormat="1" ht="18" customHeight="1">
      <c r="A258" s="138"/>
      <c r="B258" s="138"/>
      <c r="C258" s="226" t="s">
        <v>1435</v>
      </c>
      <c r="D258" s="138"/>
      <c r="E258" s="138"/>
      <c r="F258" s="138"/>
      <c r="G258" s="138"/>
      <c r="H258" s="42">
        <f>SUM(H234:H242)</f>
        <v>2951623039</v>
      </c>
      <c r="I258" s="42"/>
      <c r="J258" s="42"/>
      <c r="K258" s="241">
        <f>SUM(K234:K242)</f>
        <v>2475800977</v>
      </c>
      <c r="L258" s="138"/>
    </row>
    <row r="259" spans="1:12" s="5" customFormat="1" ht="18" customHeight="1">
      <c r="A259" s="9" t="s">
        <v>222</v>
      </c>
      <c r="B259" s="138"/>
      <c r="C259" s="226"/>
      <c r="D259" s="138"/>
      <c r="E259" s="138"/>
      <c r="F259" s="138"/>
      <c r="G259" s="138"/>
      <c r="H259" s="42">
        <f>H260+H261</f>
        <v>0</v>
      </c>
      <c r="I259" s="42"/>
      <c r="J259" s="42"/>
      <c r="K259" s="42">
        <f>K260+K261</f>
        <v>125835122</v>
      </c>
      <c r="L259" s="138"/>
    </row>
    <row r="260" spans="1:12" s="5" customFormat="1" ht="18" customHeight="1">
      <c r="A260" s="240" t="s">
        <v>223</v>
      </c>
      <c r="B260" s="138"/>
      <c r="C260" s="226"/>
      <c r="D260" s="138"/>
      <c r="E260" s="138"/>
      <c r="F260" s="138"/>
      <c r="G260" s="138"/>
      <c r="H260" s="42"/>
      <c r="I260" s="42"/>
      <c r="J260" s="42"/>
      <c r="K260" s="241"/>
      <c r="L260" s="138"/>
    </row>
    <row r="261" spans="1:12" s="5" customFormat="1" ht="18" customHeight="1">
      <c r="A261" s="240" t="s">
        <v>224</v>
      </c>
      <c r="B261" s="138"/>
      <c r="C261" s="226"/>
      <c r="D261" s="138"/>
      <c r="E261" s="138"/>
      <c r="F261" s="138"/>
      <c r="G261" s="138"/>
      <c r="H261" s="102"/>
      <c r="I261" s="42"/>
      <c r="J261" s="42"/>
      <c r="K261" s="242">
        <v>125835122</v>
      </c>
      <c r="L261" s="138"/>
    </row>
    <row r="262" spans="1:12" s="5" customFormat="1" ht="18" customHeight="1">
      <c r="A262" s="9" t="s">
        <v>225</v>
      </c>
      <c r="B262" s="138"/>
      <c r="C262" s="226"/>
      <c r="D262" s="138"/>
      <c r="E262" s="138"/>
      <c r="F262" s="138"/>
      <c r="G262" s="138"/>
      <c r="H262" s="42"/>
      <c r="I262" s="42"/>
      <c r="J262" s="42"/>
      <c r="K262" s="241"/>
      <c r="L262" s="138"/>
    </row>
    <row r="263" spans="1:12" s="244" customFormat="1" ht="18" customHeight="1">
      <c r="A263" s="138" t="s">
        <v>226</v>
      </c>
      <c r="B263" s="201"/>
      <c r="C263" s="201"/>
      <c r="D263" s="243"/>
      <c r="E263" s="243"/>
      <c r="F263" s="243"/>
      <c r="G263" s="243"/>
      <c r="H263" s="202" t="str">
        <f>$H$3</f>
        <v>Cuối kỳ</v>
      </c>
      <c r="I263" s="202"/>
      <c r="J263" s="202"/>
      <c r="K263" s="203" t="str">
        <f>$K$3</f>
        <v>Đầu kỳ</v>
      </c>
      <c r="L263" s="243"/>
    </row>
    <row r="264" spans="1:12" s="244" customFormat="1" ht="18" customHeight="1">
      <c r="A264" s="9" t="s">
        <v>1478</v>
      </c>
      <c r="B264" s="201"/>
      <c r="C264" s="201"/>
      <c r="D264" s="243"/>
      <c r="E264" s="243"/>
      <c r="F264" s="243"/>
      <c r="G264" s="243"/>
      <c r="H264" s="202"/>
      <c r="I264" s="202"/>
      <c r="J264" s="202"/>
      <c r="K264" s="203"/>
      <c r="L264" s="243"/>
    </row>
    <row r="265" spans="1:12" ht="18" customHeight="1" hidden="1">
      <c r="A265" s="9" t="s">
        <v>227</v>
      </c>
      <c r="B265" s="9"/>
      <c r="C265" s="9"/>
      <c r="D265" s="9"/>
      <c r="E265" s="9"/>
      <c r="F265" s="9"/>
      <c r="G265" s="9"/>
      <c r="H265" s="102">
        <v>0</v>
      </c>
      <c r="I265" s="102"/>
      <c r="J265" s="102"/>
      <c r="K265" s="102">
        <v>0</v>
      </c>
      <c r="L265" s="9"/>
    </row>
    <row r="266" spans="1:12" ht="18" customHeight="1" hidden="1">
      <c r="A266" s="9" t="s">
        <v>228</v>
      </c>
      <c r="B266" s="9"/>
      <c r="C266" s="9"/>
      <c r="D266" s="9"/>
      <c r="E266" s="9"/>
      <c r="F266" s="9"/>
      <c r="G266" s="9"/>
      <c r="H266" s="102">
        <f>'[1]BANGCDKT '!D91-'[1]THUYETTC-01'!H265</f>
        <v>0</v>
      </c>
      <c r="I266" s="102"/>
      <c r="J266" s="102"/>
      <c r="K266" s="102">
        <f>'[1]BANGCDKT '!E91-'[1]THUYETTC-01'!K265</f>
        <v>0</v>
      </c>
      <c r="L266" s="9"/>
    </row>
    <row r="267" spans="1:12" ht="18" customHeight="1" hidden="1">
      <c r="A267" s="9" t="s">
        <v>229</v>
      </c>
      <c r="B267" s="9"/>
      <c r="C267" s="9"/>
      <c r="D267" s="9"/>
      <c r="E267" s="9"/>
      <c r="F267" s="9"/>
      <c r="G267" s="9"/>
      <c r="H267" s="102"/>
      <c r="I267" s="102"/>
      <c r="J267" s="102"/>
      <c r="K267" s="102"/>
      <c r="L267" s="9"/>
    </row>
    <row r="268" spans="1:12" s="5" customFormat="1" ht="18" customHeight="1">
      <c r="A268" s="138"/>
      <c r="B268" s="138"/>
      <c r="C268" s="226" t="s">
        <v>1435</v>
      </c>
      <c r="D268" s="138"/>
      <c r="E268" s="138"/>
      <c r="F268" s="138"/>
      <c r="G268" s="138"/>
      <c r="H268" s="199">
        <f>SUM(H265:H266)</f>
        <v>0</v>
      </c>
      <c r="I268" s="199"/>
      <c r="J268" s="199"/>
      <c r="K268" s="199">
        <f>SUM(K265:K266)</f>
        <v>0</v>
      </c>
      <c r="L268" s="138"/>
    </row>
    <row r="269" spans="1:12" s="5" customFormat="1" ht="18" customHeight="1">
      <c r="A269" s="9" t="s">
        <v>121</v>
      </c>
      <c r="B269" s="138"/>
      <c r="C269" s="226"/>
      <c r="D269" s="138"/>
      <c r="E269" s="138"/>
      <c r="F269" s="138"/>
      <c r="G269" s="138"/>
      <c r="H269" s="199"/>
      <c r="I269" s="199"/>
      <c r="J269" s="199"/>
      <c r="K269" s="199"/>
      <c r="L269" s="138"/>
    </row>
    <row r="270" spans="1:12" s="5" customFormat="1" ht="18" customHeight="1">
      <c r="A270" s="9" t="s">
        <v>230</v>
      </c>
      <c r="B270" s="138"/>
      <c r="C270" s="226"/>
      <c r="D270" s="138"/>
      <c r="E270" s="138"/>
      <c r="F270" s="138"/>
      <c r="G270" s="138"/>
      <c r="H270" s="199"/>
      <c r="I270" s="199"/>
      <c r="J270" s="199"/>
      <c r="K270" s="199"/>
      <c r="L270" s="138"/>
    </row>
    <row r="271" spans="1:12" s="244" customFormat="1" ht="18" customHeight="1">
      <c r="A271" s="179" t="s">
        <v>231</v>
      </c>
      <c r="B271" s="201"/>
      <c r="C271" s="201"/>
      <c r="D271" s="243"/>
      <c r="E271" s="243"/>
      <c r="F271" s="243"/>
      <c r="G271" s="243"/>
      <c r="H271" s="202" t="str">
        <f>$H$3</f>
        <v>Cuối kỳ</v>
      </c>
      <c r="I271" s="202"/>
      <c r="J271" s="202"/>
      <c r="K271" s="203" t="str">
        <f>$K$3</f>
        <v>Đầu kỳ</v>
      </c>
      <c r="L271" s="243"/>
    </row>
    <row r="272" spans="1:12" s="244" customFormat="1" ht="18" customHeight="1">
      <c r="A272" s="208" t="s">
        <v>232</v>
      </c>
      <c r="B272" s="201"/>
      <c r="C272" s="201"/>
      <c r="D272" s="243"/>
      <c r="E272" s="243"/>
      <c r="F272" s="243"/>
      <c r="G272" s="9" t="s">
        <v>1477</v>
      </c>
      <c r="H272" s="214" t="s">
        <v>233</v>
      </c>
      <c r="I272" s="214" t="s">
        <v>234</v>
      </c>
      <c r="J272" s="9" t="s">
        <v>1477</v>
      </c>
      <c r="K272" s="214" t="s">
        <v>233</v>
      </c>
      <c r="L272" s="214" t="s">
        <v>234</v>
      </c>
    </row>
    <row r="273" spans="1:12" s="244" customFormat="1" ht="18" customHeight="1">
      <c r="A273" s="208" t="s">
        <v>235</v>
      </c>
      <c r="B273" s="243"/>
      <c r="C273" s="243"/>
      <c r="D273" s="243"/>
      <c r="E273" s="243"/>
      <c r="F273" s="243"/>
      <c r="G273" s="243"/>
      <c r="H273" s="245"/>
      <c r="I273" s="245"/>
      <c r="J273" s="245"/>
      <c r="K273" s="245"/>
      <c r="L273" s="243"/>
    </row>
    <row r="274" spans="1:12" ht="18" customHeight="1" hidden="1">
      <c r="A274" s="9" t="s">
        <v>236</v>
      </c>
      <c r="B274" s="9"/>
      <c r="C274" s="9"/>
      <c r="D274" s="9"/>
      <c r="E274" s="9"/>
      <c r="F274" s="9"/>
      <c r="G274" s="9"/>
      <c r="H274" s="102"/>
      <c r="I274" s="102"/>
      <c r="J274" s="102"/>
      <c r="K274" s="102"/>
      <c r="L274" s="9"/>
    </row>
    <row r="275" spans="1:12" ht="18" customHeight="1" hidden="1">
      <c r="A275" s="9" t="s">
        <v>237</v>
      </c>
      <c r="B275" s="9"/>
      <c r="C275" s="9"/>
      <c r="D275" s="9"/>
      <c r="E275" s="9"/>
      <c r="F275" s="9"/>
      <c r="G275" s="9"/>
      <c r="H275" s="102"/>
      <c r="I275" s="102"/>
      <c r="J275" s="102"/>
      <c r="K275" s="102"/>
      <c r="L275" s="9"/>
    </row>
    <row r="276" spans="1:12" ht="18" customHeight="1" hidden="1">
      <c r="A276" s="9" t="s">
        <v>238</v>
      </c>
      <c r="B276" s="9"/>
      <c r="C276" s="9"/>
      <c r="D276" s="9"/>
      <c r="E276" s="9"/>
      <c r="F276" s="9"/>
      <c r="G276" s="9"/>
      <c r="H276" s="102"/>
      <c r="I276" s="102"/>
      <c r="J276" s="102"/>
      <c r="K276" s="102"/>
      <c r="L276" s="9"/>
    </row>
    <row r="277" spans="1:12" ht="18" customHeight="1">
      <c r="A277" s="9"/>
      <c r="B277" s="9"/>
      <c r="C277" s="226" t="s">
        <v>1435</v>
      </c>
      <c r="D277" s="9"/>
      <c r="E277" s="9"/>
      <c r="F277" s="9"/>
      <c r="G277" s="9"/>
      <c r="H277" s="102"/>
      <c r="I277" s="102"/>
      <c r="J277" s="102"/>
      <c r="K277" s="102"/>
      <c r="L277" s="9"/>
    </row>
    <row r="278" spans="1:12" s="244" customFormat="1" ht="18" customHeight="1">
      <c r="A278" s="208" t="s">
        <v>239</v>
      </c>
      <c r="B278" s="243"/>
      <c r="C278" s="243"/>
      <c r="D278" s="243"/>
      <c r="E278" s="243"/>
      <c r="F278" s="243"/>
      <c r="G278" s="243"/>
      <c r="H278" s="245"/>
      <c r="I278" s="245"/>
      <c r="J278" s="245"/>
      <c r="K278" s="245"/>
      <c r="L278" s="243"/>
    </row>
    <row r="279" spans="1:12" ht="18" customHeight="1">
      <c r="A279" s="9"/>
      <c r="B279" s="9"/>
      <c r="C279" s="226" t="s">
        <v>1435</v>
      </c>
      <c r="D279" s="9"/>
      <c r="E279" s="9"/>
      <c r="F279" s="9"/>
      <c r="G279" s="9"/>
      <c r="H279" s="102"/>
      <c r="I279" s="102"/>
      <c r="J279" s="102"/>
      <c r="K279" s="102"/>
      <c r="L279" s="9"/>
    </row>
    <row r="280" spans="1:12" ht="18" customHeight="1">
      <c r="A280" s="9" t="s">
        <v>240</v>
      </c>
      <c r="B280" s="9"/>
      <c r="C280" s="9"/>
      <c r="D280" s="9"/>
      <c r="E280" s="9"/>
      <c r="F280" s="9"/>
      <c r="G280" s="9"/>
      <c r="H280" s="102"/>
      <c r="I280" s="102"/>
      <c r="J280" s="102"/>
      <c r="K280" s="102"/>
      <c r="L280" s="9"/>
    </row>
    <row r="281" spans="1:12" ht="18" customHeight="1" hidden="1">
      <c r="A281" s="9" t="s">
        <v>241</v>
      </c>
      <c r="B281" s="9"/>
      <c r="C281" s="9"/>
      <c r="D281" s="9"/>
      <c r="E281" s="9"/>
      <c r="F281" s="9"/>
      <c r="G281" s="9"/>
      <c r="H281" s="102"/>
      <c r="I281" s="102"/>
      <c r="J281" s="102"/>
      <c r="K281" s="102"/>
      <c r="L281" s="9"/>
    </row>
    <row r="282" spans="1:12" ht="18" customHeight="1" hidden="1">
      <c r="A282" s="9" t="s">
        <v>242</v>
      </c>
      <c r="B282" s="9"/>
      <c r="C282" s="9"/>
      <c r="D282" s="9"/>
      <c r="E282" s="9"/>
      <c r="F282" s="9"/>
      <c r="G282" s="9"/>
      <c r="H282" s="102"/>
      <c r="I282" s="102"/>
      <c r="J282" s="102"/>
      <c r="K282" s="102"/>
      <c r="L282" s="9"/>
    </row>
    <row r="283" spans="1:12" ht="18" customHeight="1" hidden="1">
      <c r="A283" s="9" t="s">
        <v>243</v>
      </c>
      <c r="B283" s="9"/>
      <c r="C283" s="9"/>
      <c r="D283" s="9"/>
      <c r="E283" s="9"/>
      <c r="F283" s="9"/>
      <c r="G283" s="9"/>
      <c r="H283" s="102"/>
      <c r="I283" s="102"/>
      <c r="J283" s="102"/>
      <c r="K283" s="102"/>
      <c r="L283" s="9"/>
    </row>
    <row r="284" spans="1:12" ht="18" customHeight="1" hidden="1">
      <c r="A284" s="9" t="s">
        <v>244</v>
      </c>
      <c r="B284" s="9"/>
      <c r="C284" s="9"/>
      <c r="D284" s="9"/>
      <c r="E284" s="9"/>
      <c r="F284" s="9"/>
      <c r="G284" s="9"/>
      <c r="H284" s="102"/>
      <c r="I284" s="102"/>
      <c r="J284" s="102"/>
      <c r="K284" s="102"/>
      <c r="L284" s="9"/>
    </row>
    <row r="285" spans="1:12" ht="18" customHeight="1" hidden="1">
      <c r="A285" s="9" t="s">
        <v>245</v>
      </c>
      <c r="B285" s="9"/>
      <c r="C285" s="9"/>
      <c r="D285" s="9"/>
      <c r="E285" s="9"/>
      <c r="F285" s="9"/>
      <c r="G285" s="9"/>
      <c r="H285" s="102"/>
      <c r="I285" s="102"/>
      <c r="J285" s="102"/>
      <c r="K285" s="102"/>
      <c r="L285" s="9"/>
    </row>
    <row r="286" spans="1:12" ht="18" customHeight="1" hidden="1">
      <c r="A286" s="9" t="s">
        <v>246</v>
      </c>
      <c r="B286" s="9"/>
      <c r="C286" s="9"/>
      <c r="D286" s="9"/>
      <c r="E286" s="9"/>
      <c r="F286" s="9"/>
      <c r="G286" s="9"/>
      <c r="H286" s="102"/>
      <c r="I286" s="102"/>
      <c r="J286" s="102"/>
      <c r="K286" s="102"/>
      <c r="L286" s="9"/>
    </row>
    <row r="287" spans="1:12" ht="18" customHeight="1">
      <c r="A287" s="178" t="s">
        <v>247</v>
      </c>
      <c r="B287" s="9"/>
      <c r="C287" s="9"/>
      <c r="D287" s="9"/>
      <c r="E287" s="9"/>
      <c r="F287" s="9"/>
      <c r="G287" s="9"/>
      <c r="H287" s="102"/>
      <c r="I287" s="102"/>
      <c r="J287" s="102"/>
      <c r="K287" s="102"/>
      <c r="L287" s="9"/>
    </row>
    <row r="288" spans="1:12" ht="18" customHeight="1" hidden="1">
      <c r="A288" s="9" t="s">
        <v>248</v>
      </c>
      <c r="B288" s="9"/>
      <c r="C288" s="9"/>
      <c r="D288" s="9"/>
      <c r="E288" s="9"/>
      <c r="F288" s="9"/>
      <c r="G288" s="9"/>
      <c r="H288" s="102"/>
      <c r="I288" s="102"/>
      <c r="J288" s="102"/>
      <c r="K288" s="102"/>
      <c r="L288" s="9"/>
    </row>
    <row r="289" spans="1:12" ht="18" customHeight="1" hidden="1">
      <c r="A289" s="9" t="s">
        <v>249</v>
      </c>
      <c r="B289" s="9"/>
      <c r="C289" s="9"/>
      <c r="D289" s="9"/>
      <c r="E289" s="9"/>
      <c r="F289" s="9"/>
      <c r="G289" s="9"/>
      <c r="H289" s="102"/>
      <c r="I289" s="102"/>
      <c r="J289" s="102"/>
      <c r="K289" s="102"/>
      <c r="L289" s="9"/>
    </row>
    <row r="290" spans="1:12" ht="18" customHeight="1" hidden="1">
      <c r="A290" s="9" t="s">
        <v>250</v>
      </c>
      <c r="B290" s="9"/>
      <c r="C290" s="9"/>
      <c r="D290" s="9"/>
      <c r="E290" s="9"/>
      <c r="F290" s="9"/>
      <c r="G290" s="9"/>
      <c r="H290" s="102"/>
      <c r="I290" s="102"/>
      <c r="J290" s="102"/>
      <c r="K290" s="102"/>
      <c r="L290" s="9"/>
    </row>
    <row r="291" spans="1:12" ht="18" customHeight="1" hidden="1">
      <c r="A291" s="9" t="s">
        <v>251</v>
      </c>
      <c r="B291" s="9"/>
      <c r="C291" s="9"/>
      <c r="D291" s="9"/>
      <c r="E291" s="9"/>
      <c r="F291" s="9"/>
      <c r="G291" s="9"/>
      <c r="H291" s="102"/>
      <c r="I291" s="102"/>
      <c r="J291" s="102"/>
      <c r="K291" s="102"/>
      <c r="L291" s="9"/>
    </row>
    <row r="292" spans="1:12" ht="18" customHeight="1" hidden="1">
      <c r="A292" s="9" t="s">
        <v>252</v>
      </c>
      <c r="B292" s="9"/>
      <c r="C292" s="9"/>
      <c r="D292" s="9"/>
      <c r="E292" s="9"/>
      <c r="F292" s="9"/>
      <c r="G292" s="9"/>
      <c r="H292" s="102"/>
      <c r="I292" s="102"/>
      <c r="J292" s="102"/>
      <c r="K292" s="102"/>
      <c r="L292" s="9"/>
    </row>
    <row r="293" spans="1:12" ht="18" customHeight="1">
      <c r="A293" s="178" t="s">
        <v>253</v>
      </c>
      <c r="B293" s="9"/>
      <c r="C293" s="9"/>
      <c r="D293" s="9"/>
      <c r="E293" s="9"/>
      <c r="F293" s="9"/>
      <c r="G293" s="9"/>
      <c r="H293" s="202" t="str">
        <f>$H$3</f>
        <v>Cuối kỳ</v>
      </c>
      <c r="I293" s="202"/>
      <c r="J293" s="202"/>
      <c r="K293" s="203" t="str">
        <f>$K$3</f>
        <v>Đầu kỳ</v>
      </c>
      <c r="L293" s="9"/>
    </row>
    <row r="294" spans="1:12" ht="18" customHeight="1">
      <c r="A294" s="213" t="s">
        <v>1478</v>
      </c>
      <c r="B294" s="9"/>
      <c r="C294" s="9"/>
      <c r="D294" s="9"/>
      <c r="E294" s="9"/>
      <c r="F294" s="9"/>
      <c r="G294" s="9"/>
      <c r="H294" s="102"/>
      <c r="I294" s="102"/>
      <c r="J294" s="102"/>
      <c r="K294" s="102"/>
      <c r="L294" s="9"/>
    </row>
    <row r="295" spans="1:12" ht="18" customHeight="1" hidden="1">
      <c r="A295" s="9" t="s">
        <v>254</v>
      </c>
      <c r="B295" s="9"/>
      <c r="C295" s="9"/>
      <c r="D295" s="9"/>
      <c r="E295" s="9"/>
      <c r="F295" s="9"/>
      <c r="G295" s="9"/>
      <c r="H295" s="102"/>
      <c r="I295" s="102"/>
      <c r="J295" s="102"/>
      <c r="K295" s="102"/>
      <c r="L295" s="9"/>
    </row>
    <row r="296" spans="1:12" ht="18" customHeight="1" hidden="1">
      <c r="A296" s="9" t="s">
        <v>255</v>
      </c>
      <c r="B296" s="9"/>
      <c r="C296" s="9"/>
      <c r="D296" s="9"/>
      <c r="E296" s="9"/>
      <c r="F296" s="9"/>
      <c r="G296" s="9"/>
      <c r="H296" s="102"/>
      <c r="I296" s="102"/>
      <c r="J296" s="102"/>
      <c r="K296" s="102"/>
      <c r="L296" s="9"/>
    </row>
    <row r="297" spans="1:12" ht="18" customHeight="1" hidden="1">
      <c r="A297" s="9" t="s">
        <v>256</v>
      </c>
      <c r="B297" s="9"/>
      <c r="C297" s="9"/>
      <c r="D297" s="9"/>
      <c r="E297" s="9"/>
      <c r="F297" s="9"/>
      <c r="G297" s="9"/>
      <c r="H297" s="102"/>
      <c r="I297" s="102"/>
      <c r="J297" s="102"/>
      <c r="K297" s="102"/>
      <c r="L297" s="9"/>
    </row>
    <row r="298" spans="1:12" ht="18" customHeight="1" hidden="1">
      <c r="A298" s="9" t="s">
        <v>257</v>
      </c>
      <c r="B298" s="9"/>
      <c r="C298" s="9"/>
      <c r="D298" s="9"/>
      <c r="E298" s="9"/>
      <c r="F298" s="9"/>
      <c r="G298" s="9"/>
      <c r="H298" s="102"/>
      <c r="I298" s="102"/>
      <c r="J298" s="102"/>
      <c r="K298" s="102"/>
      <c r="L298" s="9"/>
    </row>
    <row r="299" spans="1:12" ht="18" customHeight="1">
      <c r="A299" s="9"/>
      <c r="B299" s="9"/>
      <c r="C299" s="226" t="s">
        <v>1435</v>
      </c>
      <c r="D299" s="9"/>
      <c r="E299" s="9"/>
      <c r="F299" s="9"/>
      <c r="G299" s="9"/>
      <c r="H299" s="102"/>
      <c r="I299" s="102"/>
      <c r="J299" s="102"/>
      <c r="K299" s="102"/>
      <c r="L299" s="9"/>
    </row>
    <row r="300" spans="1:12" ht="18" customHeight="1">
      <c r="A300" s="213" t="s">
        <v>121</v>
      </c>
      <c r="B300" s="9"/>
      <c r="C300" s="9"/>
      <c r="D300" s="9"/>
      <c r="E300" s="9"/>
      <c r="F300" s="9"/>
      <c r="G300" s="9"/>
      <c r="H300" s="102"/>
      <c r="I300" s="102"/>
      <c r="J300" s="102"/>
      <c r="K300" s="102"/>
      <c r="L300" s="9"/>
    </row>
    <row r="301" spans="1:12" ht="19.5" customHeight="1">
      <c r="A301" s="246" t="s">
        <v>258</v>
      </c>
      <c r="B301" s="247"/>
      <c r="C301" s="247"/>
      <c r="D301" s="247"/>
      <c r="E301" s="247"/>
      <c r="F301" s="247"/>
      <c r="G301" s="247"/>
      <c r="H301" s="247"/>
      <c r="I301" s="247"/>
      <c r="J301" s="247"/>
      <c r="K301" s="248"/>
      <c r="L301" s="249"/>
    </row>
    <row r="302" spans="1:12" ht="19.5" customHeight="1">
      <c r="A302" s="250" t="s">
        <v>259</v>
      </c>
      <c r="B302" s="251"/>
      <c r="C302" s="251"/>
      <c r="D302" s="251"/>
      <c r="E302" s="252"/>
      <c r="F302" s="252"/>
      <c r="G302" s="252"/>
      <c r="H302" s="202" t="str">
        <f>$H$3</f>
        <v>Cuối kỳ</v>
      </c>
      <c r="I302" s="202"/>
      <c r="J302" s="202"/>
      <c r="K302" s="203" t="str">
        <f>$K$3</f>
        <v>Đầu kỳ</v>
      </c>
      <c r="L302" s="249"/>
    </row>
    <row r="303" spans="1:12" ht="19.5" customHeight="1" hidden="1">
      <c r="A303" s="582" t="s">
        <v>260</v>
      </c>
      <c r="B303" s="583"/>
      <c r="C303" s="583"/>
      <c r="D303" s="583"/>
      <c r="E303" s="583"/>
      <c r="F303" s="583"/>
      <c r="G303" s="583"/>
      <c r="H303" s="202"/>
      <c r="I303" s="202"/>
      <c r="J303" s="202"/>
      <c r="K303" s="203"/>
      <c r="L303" s="249"/>
    </row>
    <row r="304" spans="1:12" ht="19.5" customHeight="1" hidden="1">
      <c r="A304" s="583" t="s">
        <v>261</v>
      </c>
      <c r="B304" s="583"/>
      <c r="C304" s="583"/>
      <c r="D304" s="583"/>
      <c r="E304" s="583"/>
      <c r="F304" s="583"/>
      <c r="G304" s="583"/>
      <c r="H304" s="252"/>
      <c r="I304" s="252"/>
      <c r="J304" s="252"/>
      <c r="K304" s="253"/>
      <c r="L304" s="254"/>
    </row>
    <row r="305" spans="1:12" ht="19.5" customHeight="1" hidden="1">
      <c r="A305" s="584" t="s">
        <v>262</v>
      </c>
      <c r="B305" s="584"/>
      <c r="C305" s="584"/>
      <c r="D305" s="584"/>
      <c r="E305" s="584"/>
      <c r="F305" s="584"/>
      <c r="G305" s="584"/>
      <c r="H305" s="252"/>
      <c r="I305" s="252"/>
      <c r="J305" s="252"/>
      <c r="K305" s="253"/>
      <c r="L305" s="254"/>
    </row>
    <row r="306" spans="1:12" ht="19.5" customHeight="1" hidden="1">
      <c r="A306" s="584" t="s">
        <v>263</v>
      </c>
      <c r="B306" s="584"/>
      <c r="C306" s="584"/>
      <c r="D306" s="584"/>
      <c r="E306" s="584"/>
      <c r="F306" s="584"/>
      <c r="G306" s="584"/>
      <c r="H306" s="252"/>
      <c r="I306" s="252"/>
      <c r="J306" s="252"/>
      <c r="K306" s="253"/>
      <c r="L306" s="254"/>
    </row>
    <row r="307" spans="1:12" ht="19.5" customHeight="1" hidden="1">
      <c r="A307" s="581" t="s">
        <v>264</v>
      </c>
      <c r="B307" s="581"/>
      <c r="C307" s="581"/>
      <c r="D307" s="581"/>
      <c r="E307" s="581"/>
      <c r="F307" s="581"/>
      <c r="G307" s="581"/>
      <c r="H307" s="10"/>
      <c r="I307" s="10"/>
      <c r="J307" s="10"/>
      <c r="K307" s="253"/>
      <c r="L307" s="254"/>
    </row>
    <row r="308" spans="1:12" ht="20.25" customHeight="1">
      <c r="A308" s="5" t="s">
        <v>265</v>
      </c>
      <c r="H308" s="5">
        <f>SUM(H304:H307)</f>
        <v>0</v>
      </c>
      <c r="I308" s="5"/>
      <c r="J308" s="5"/>
      <c r="K308" s="184">
        <f>SUM(K304:K307)</f>
        <v>0</v>
      </c>
      <c r="L308" s="255"/>
    </row>
    <row r="309" spans="1:12" ht="20.25" customHeight="1">
      <c r="A309" s="256" t="s">
        <v>266</v>
      </c>
      <c r="B309" s="251"/>
      <c r="C309" s="251"/>
      <c r="D309" s="252"/>
      <c r="E309" s="252"/>
      <c r="F309" s="252"/>
      <c r="G309" s="252"/>
      <c r="H309" s="202" t="str">
        <f>$H$3</f>
        <v>Cuối kỳ</v>
      </c>
      <c r="I309" s="202"/>
      <c r="J309" s="202"/>
      <c r="K309" s="203" t="str">
        <f>$K$3</f>
        <v>Đầu kỳ</v>
      </c>
      <c r="L309" s="249"/>
    </row>
    <row r="310" spans="1:12" ht="20.25" customHeight="1">
      <c r="A310" s="581" t="s">
        <v>267</v>
      </c>
      <c r="B310" s="581"/>
      <c r="C310" s="581"/>
      <c r="D310" s="581"/>
      <c r="E310" s="581"/>
      <c r="F310" s="581"/>
      <c r="G310" s="581"/>
      <c r="H310" s="202"/>
      <c r="I310" s="202"/>
      <c r="J310" s="202"/>
      <c r="K310" s="203"/>
      <c r="L310" s="249"/>
    </row>
    <row r="311" spans="1:12" ht="20.25" customHeight="1">
      <c r="A311" s="581" t="s">
        <v>268</v>
      </c>
      <c r="B311" s="581"/>
      <c r="C311" s="581"/>
      <c r="D311" s="581"/>
      <c r="E311" s="581"/>
      <c r="F311" s="581"/>
      <c r="G311" s="581"/>
      <c r="H311" s="252"/>
      <c r="I311" s="252"/>
      <c r="J311" s="252"/>
      <c r="K311" s="253"/>
      <c r="L311" s="254"/>
    </row>
    <row r="312" spans="1:12" ht="20.25" customHeight="1">
      <c r="A312" s="581" t="s">
        <v>269</v>
      </c>
      <c r="B312" s="581"/>
      <c r="C312" s="581"/>
      <c r="D312" s="581"/>
      <c r="E312" s="581"/>
      <c r="F312" s="581"/>
      <c r="G312" s="581"/>
      <c r="H312" s="10"/>
      <c r="I312" s="10"/>
      <c r="J312" s="10"/>
      <c r="K312" s="253"/>
      <c r="L312" s="254"/>
    </row>
    <row r="313" spans="1:12" ht="20.25" customHeight="1">
      <c r="A313" s="10" t="s">
        <v>270</v>
      </c>
      <c r="H313" s="202" t="str">
        <f>$H$3</f>
        <v>Cuối kỳ</v>
      </c>
      <c r="I313" s="202"/>
      <c r="J313" s="202"/>
      <c r="K313" s="203" t="str">
        <f>$K$3</f>
        <v>Đầu kỳ</v>
      </c>
      <c r="L313" s="255"/>
    </row>
    <row r="314" spans="1:12" ht="20.25" customHeight="1">
      <c r="A314" s="257" t="s">
        <v>271</v>
      </c>
      <c r="H314" s="202"/>
      <c r="I314" s="202"/>
      <c r="J314" s="202"/>
      <c r="K314" s="211"/>
      <c r="L314" s="255"/>
    </row>
    <row r="315" spans="1:12" ht="20.25" customHeight="1">
      <c r="A315" s="257" t="s">
        <v>272</v>
      </c>
      <c r="H315" s="202"/>
      <c r="I315" s="202"/>
      <c r="J315" s="202"/>
      <c r="K315" s="203"/>
      <c r="L315" s="255"/>
    </row>
    <row r="316" spans="1:12" ht="20.25" customHeight="1">
      <c r="A316" s="257"/>
      <c r="C316" s="5" t="s">
        <v>1435</v>
      </c>
      <c r="H316" s="217">
        <f>H314+H315</f>
        <v>0</v>
      </c>
      <c r="I316" s="217"/>
      <c r="J316" s="217"/>
      <c r="K316" s="217">
        <f>K314+K315</f>
        <v>0</v>
      </c>
      <c r="L316" s="255"/>
    </row>
    <row r="317" spans="1:12" s="244" customFormat="1" ht="20.25" customHeight="1">
      <c r="A317" s="208" t="s">
        <v>273</v>
      </c>
      <c r="B317" s="243"/>
      <c r="C317" s="243"/>
      <c r="D317" s="243"/>
      <c r="E317" s="243"/>
      <c r="F317" s="243"/>
      <c r="G317" s="243"/>
      <c r="H317" s="202" t="str">
        <f>$H$3</f>
        <v>Cuối kỳ</v>
      </c>
      <c r="I317" s="202"/>
      <c r="J317" s="202"/>
      <c r="K317" s="203" t="str">
        <f>$K$3</f>
        <v>Đầu kỳ</v>
      </c>
      <c r="L317" s="243"/>
    </row>
    <row r="318" spans="1:12" ht="20.25" customHeight="1">
      <c r="A318" s="9" t="s">
        <v>274</v>
      </c>
      <c r="B318" s="9"/>
      <c r="C318" s="9"/>
      <c r="D318" s="9"/>
      <c r="E318" s="9"/>
      <c r="F318" s="9"/>
      <c r="G318" s="9"/>
      <c r="H318" s="102"/>
      <c r="I318" s="102"/>
      <c r="J318" s="102"/>
      <c r="K318" s="102"/>
      <c r="L318" s="9"/>
    </row>
    <row r="319" spans="1:12" ht="20.25" customHeight="1">
      <c r="A319" s="9" t="s">
        <v>275</v>
      </c>
      <c r="B319" s="9"/>
      <c r="C319" s="9"/>
      <c r="D319" s="9"/>
      <c r="E319" s="9"/>
      <c r="F319" s="9"/>
      <c r="G319" s="9"/>
      <c r="H319" s="102">
        <v>635319436465</v>
      </c>
      <c r="I319" s="102"/>
      <c r="J319" s="102"/>
      <c r="K319" s="102">
        <v>635319436465</v>
      </c>
      <c r="L319" s="9"/>
    </row>
    <row r="320" spans="1:12" ht="20.25" customHeight="1">
      <c r="A320" s="9" t="s">
        <v>276</v>
      </c>
      <c r="B320" s="9"/>
      <c r="C320" s="9"/>
      <c r="D320" s="9"/>
      <c r="E320" s="9"/>
      <c r="F320" s="9"/>
      <c r="G320" s="9"/>
      <c r="H320" s="102"/>
      <c r="I320" s="102"/>
      <c r="J320" s="102"/>
      <c r="K320" s="102"/>
      <c r="L320" s="9"/>
    </row>
    <row r="321" spans="1:12" ht="20.25" customHeight="1">
      <c r="A321" s="9" t="s">
        <v>277</v>
      </c>
      <c r="B321" s="9"/>
      <c r="C321" s="9"/>
      <c r="D321" s="9"/>
      <c r="E321" s="9"/>
      <c r="F321" s="9"/>
      <c r="G321" s="9"/>
      <c r="H321" s="102"/>
      <c r="I321" s="102"/>
      <c r="J321" s="102"/>
      <c r="K321" s="102"/>
      <c r="L321" s="9"/>
    </row>
    <row r="322" spans="1:13" ht="20.25" customHeight="1">
      <c r="A322" s="9" t="s">
        <v>278</v>
      </c>
      <c r="B322" s="9"/>
      <c r="C322" s="9"/>
      <c r="D322" s="9"/>
      <c r="E322" s="9"/>
      <c r="F322" s="9"/>
      <c r="G322" s="9"/>
      <c r="H322" s="102">
        <v>635319436465</v>
      </c>
      <c r="I322" s="102"/>
      <c r="J322" s="102"/>
      <c r="K322" s="102">
        <v>635319436465</v>
      </c>
      <c r="L322" s="9"/>
      <c r="M322" s="29"/>
    </row>
    <row r="323" spans="1:12" ht="20.25" customHeight="1">
      <c r="A323" s="9" t="s">
        <v>279</v>
      </c>
      <c r="B323" s="9"/>
      <c r="C323" s="9"/>
      <c r="D323" s="9"/>
      <c r="E323" s="9"/>
      <c r="F323" s="9"/>
      <c r="G323" s="9"/>
      <c r="H323" s="102"/>
      <c r="I323" s="102"/>
      <c r="J323" s="102"/>
      <c r="K323" s="102"/>
      <c r="L323" s="9"/>
    </row>
    <row r="324" spans="1:12" s="244" customFormat="1" ht="20.25" customHeight="1">
      <c r="A324" s="208" t="s">
        <v>280</v>
      </c>
      <c r="B324" s="243"/>
      <c r="C324" s="243"/>
      <c r="D324" s="243"/>
      <c r="E324" s="243"/>
      <c r="F324" s="243"/>
      <c r="G324" s="243"/>
      <c r="H324" s="202" t="str">
        <f>$H$3</f>
        <v>Cuối kỳ</v>
      </c>
      <c r="I324" s="202"/>
      <c r="J324" s="202"/>
      <c r="K324" s="203" t="str">
        <f>$K$3</f>
        <v>Đầu kỳ</v>
      </c>
      <c r="L324" s="243"/>
    </row>
    <row r="325" spans="1:12" ht="20.25" customHeight="1">
      <c r="A325" s="208" t="s">
        <v>281</v>
      </c>
      <c r="B325" s="9"/>
      <c r="C325" s="9"/>
      <c r="D325" s="9"/>
      <c r="E325" s="9"/>
      <c r="F325" s="9"/>
      <c r="G325" s="9"/>
      <c r="H325" s="102"/>
      <c r="I325" s="102"/>
      <c r="J325" s="102"/>
      <c r="K325" s="102"/>
      <c r="L325" s="9"/>
    </row>
    <row r="326" spans="1:12" ht="20.25" customHeight="1" hidden="1">
      <c r="A326" s="208" t="s">
        <v>282</v>
      </c>
      <c r="B326" s="9"/>
      <c r="C326" s="9"/>
      <c r="D326" s="9"/>
      <c r="E326" s="9"/>
      <c r="F326" s="9"/>
      <c r="G326" s="9"/>
      <c r="H326" s="102"/>
      <c r="I326" s="102"/>
      <c r="J326" s="102"/>
      <c r="K326" s="102"/>
      <c r="L326" s="9"/>
    </row>
    <row r="327" spans="1:12" ht="20.25" customHeight="1" hidden="1">
      <c r="A327" s="208" t="s">
        <v>283</v>
      </c>
      <c r="B327" s="9"/>
      <c r="C327" s="9"/>
      <c r="D327" s="9"/>
      <c r="E327" s="9"/>
      <c r="F327" s="9"/>
      <c r="G327" s="9"/>
      <c r="H327" s="102"/>
      <c r="I327" s="102"/>
      <c r="J327" s="102"/>
      <c r="K327" s="102"/>
      <c r="L327" s="9"/>
    </row>
    <row r="328" spans="1:12" ht="20.25" customHeight="1" hidden="1">
      <c r="A328" s="208" t="s">
        <v>284</v>
      </c>
      <c r="B328" s="9"/>
      <c r="C328" s="9"/>
      <c r="D328" s="9"/>
      <c r="E328" s="9"/>
      <c r="F328" s="9"/>
      <c r="G328" s="9"/>
      <c r="H328" s="102"/>
      <c r="I328" s="102"/>
      <c r="J328" s="102"/>
      <c r="K328" s="102"/>
      <c r="L328" s="9"/>
    </row>
    <row r="329" spans="1:12" ht="20.25" customHeight="1" hidden="1">
      <c r="A329" s="9" t="s">
        <v>285</v>
      </c>
      <c r="B329" s="9"/>
      <c r="C329" s="9"/>
      <c r="D329" s="9"/>
      <c r="E329" s="9"/>
      <c r="F329" s="9"/>
      <c r="G329" s="9"/>
      <c r="H329" s="102"/>
      <c r="I329" s="102"/>
      <c r="J329" s="102"/>
      <c r="K329" s="102"/>
      <c r="L329" s="9"/>
    </row>
    <row r="330" spans="1:12" ht="20.25" customHeight="1" hidden="1">
      <c r="A330" s="208" t="s">
        <v>283</v>
      </c>
      <c r="B330" s="9"/>
      <c r="C330" s="9"/>
      <c r="D330" s="9"/>
      <c r="E330" s="9"/>
      <c r="F330" s="9"/>
      <c r="G330" s="9"/>
      <c r="H330" s="102"/>
      <c r="I330" s="102"/>
      <c r="J330" s="102"/>
      <c r="K330" s="102"/>
      <c r="L330" s="9"/>
    </row>
    <row r="331" spans="1:12" ht="20.25" customHeight="1" hidden="1">
      <c r="A331" s="208" t="s">
        <v>284</v>
      </c>
      <c r="B331" s="9"/>
      <c r="C331" s="9"/>
      <c r="D331" s="9"/>
      <c r="E331" s="9"/>
      <c r="F331" s="9"/>
      <c r="G331" s="9"/>
      <c r="H331" s="102"/>
      <c r="I331" s="102"/>
      <c r="J331" s="102"/>
      <c r="K331" s="102"/>
      <c r="L331" s="9"/>
    </row>
    <row r="332" spans="1:12" ht="20.25" customHeight="1" hidden="1">
      <c r="A332" s="9" t="s">
        <v>286</v>
      </c>
      <c r="B332" s="9"/>
      <c r="C332" s="9"/>
      <c r="D332" s="9"/>
      <c r="E332" s="9"/>
      <c r="F332" s="9"/>
      <c r="G332" s="9"/>
      <c r="H332" s="102"/>
      <c r="I332" s="102"/>
      <c r="J332" s="102"/>
      <c r="K332" s="102"/>
      <c r="L332" s="9"/>
    </row>
    <row r="333" spans="1:12" ht="20.25" customHeight="1" hidden="1">
      <c r="A333" s="208" t="s">
        <v>283</v>
      </c>
      <c r="B333" s="9"/>
      <c r="C333" s="9"/>
      <c r="D333" s="9"/>
      <c r="E333" s="9"/>
      <c r="F333" s="9"/>
      <c r="G333" s="9"/>
      <c r="H333" s="102"/>
      <c r="I333" s="102"/>
      <c r="J333" s="102"/>
      <c r="K333" s="102"/>
      <c r="L333" s="9"/>
    </row>
    <row r="334" spans="1:12" ht="20.25" customHeight="1" hidden="1">
      <c r="A334" s="208" t="s">
        <v>284</v>
      </c>
      <c r="B334" s="9"/>
      <c r="C334" s="9"/>
      <c r="D334" s="9"/>
      <c r="E334" s="9"/>
      <c r="F334" s="9"/>
      <c r="G334" s="9"/>
      <c r="H334" s="102"/>
      <c r="I334" s="102"/>
      <c r="J334" s="102"/>
      <c r="K334" s="102"/>
      <c r="L334" s="9"/>
    </row>
    <row r="335" spans="1:12" ht="20.25" customHeight="1">
      <c r="A335" s="220" t="s">
        <v>287</v>
      </c>
      <c r="B335" s="9"/>
      <c r="C335" s="9"/>
      <c r="D335" s="9"/>
      <c r="E335" s="9"/>
      <c r="F335" s="9"/>
      <c r="G335" s="9"/>
      <c r="H335" s="102"/>
      <c r="I335" s="102"/>
      <c r="J335" s="102"/>
      <c r="K335" s="102"/>
      <c r="L335" s="9"/>
    </row>
    <row r="336" spans="1:12" s="244" customFormat="1" ht="20.25" customHeight="1">
      <c r="A336" s="208" t="s">
        <v>288</v>
      </c>
      <c r="B336" s="243"/>
      <c r="C336" s="243"/>
      <c r="D336" s="243"/>
      <c r="E336" s="243"/>
      <c r="F336" s="243"/>
      <c r="G336" s="243"/>
      <c r="H336" s="202" t="str">
        <f>$H$3</f>
        <v>Cuối kỳ</v>
      </c>
      <c r="I336" s="202"/>
      <c r="J336" s="202"/>
      <c r="K336" s="203" t="str">
        <f>$K$3</f>
        <v>Đầu kỳ</v>
      </c>
      <c r="L336" s="243"/>
    </row>
    <row r="337" spans="1:12" ht="20.25" customHeight="1">
      <c r="A337" s="208" t="s">
        <v>289</v>
      </c>
      <c r="B337" s="9"/>
      <c r="C337" s="9"/>
      <c r="D337" s="9"/>
      <c r="E337" s="9"/>
      <c r="F337" s="9"/>
      <c r="G337" s="9"/>
      <c r="H337" s="102"/>
      <c r="I337" s="102"/>
      <c r="J337" s="102"/>
      <c r="K337" s="102"/>
      <c r="L337" s="9"/>
    </row>
    <row r="338" spans="1:12" ht="20.25" customHeight="1" hidden="1">
      <c r="A338" s="9" t="s">
        <v>290</v>
      </c>
      <c r="B338" s="9"/>
      <c r="C338" s="9"/>
      <c r="D338" s="9"/>
      <c r="E338" s="9"/>
      <c r="F338" s="9"/>
      <c r="G338" s="9"/>
      <c r="H338" s="102"/>
      <c r="I338" s="102"/>
      <c r="J338" s="102"/>
      <c r="K338" s="102"/>
      <c r="L338" s="9"/>
    </row>
    <row r="339" spans="1:12" ht="20.25" customHeight="1" hidden="1">
      <c r="A339" s="9" t="s">
        <v>291</v>
      </c>
      <c r="B339" s="9"/>
      <c r="C339" s="9"/>
      <c r="D339" s="9"/>
      <c r="E339" s="9"/>
      <c r="F339" s="9"/>
      <c r="G339" s="9"/>
      <c r="H339" s="102"/>
      <c r="I339" s="102"/>
      <c r="J339" s="102"/>
      <c r="K339" s="102"/>
      <c r="L339" s="9"/>
    </row>
    <row r="340" spans="1:12" ht="20.25" customHeight="1" hidden="1">
      <c r="A340" s="9" t="s">
        <v>292</v>
      </c>
      <c r="B340" s="9"/>
      <c r="C340" s="9"/>
      <c r="D340" s="9"/>
      <c r="E340" s="9"/>
      <c r="F340" s="9"/>
      <c r="G340" s="9"/>
      <c r="H340" s="102"/>
      <c r="I340" s="102"/>
      <c r="J340" s="102"/>
      <c r="K340" s="102"/>
      <c r="L340" s="9"/>
    </row>
    <row r="341" spans="1:12" s="244" customFormat="1" ht="20.25" customHeight="1">
      <c r="A341" s="208" t="s">
        <v>293</v>
      </c>
      <c r="B341" s="243"/>
      <c r="C341" s="243"/>
      <c r="D341" s="243"/>
      <c r="E341" s="243"/>
      <c r="F341" s="243"/>
      <c r="G341" s="243"/>
      <c r="H341" s="202" t="str">
        <f>$H$3</f>
        <v>Cuối kỳ</v>
      </c>
      <c r="I341" s="202"/>
      <c r="J341" s="202"/>
      <c r="K341" s="203" t="str">
        <f>$K$3</f>
        <v>Đầu kỳ</v>
      </c>
      <c r="L341" s="243"/>
    </row>
    <row r="342" spans="1:12" s="244" customFormat="1" ht="20.25" customHeight="1">
      <c r="A342" s="208" t="s">
        <v>294</v>
      </c>
      <c r="B342" s="243"/>
      <c r="C342" s="243"/>
      <c r="D342" s="243"/>
      <c r="E342" s="243"/>
      <c r="F342" s="243"/>
      <c r="G342" s="243"/>
      <c r="H342" s="101">
        <f>'[1]BCDPS'!H208</f>
        <v>93409322236</v>
      </c>
      <c r="I342" s="101"/>
      <c r="J342" s="101"/>
      <c r="K342" s="101">
        <v>87637828593</v>
      </c>
      <c r="L342" s="243"/>
    </row>
    <row r="343" spans="1:12" s="244" customFormat="1" ht="20.25" customHeight="1">
      <c r="A343" s="208" t="s">
        <v>295</v>
      </c>
      <c r="B343" s="243"/>
      <c r="C343" s="243"/>
      <c r="D343" s="243"/>
      <c r="E343" s="243"/>
      <c r="F343" s="243"/>
      <c r="G343" s="243"/>
      <c r="H343" s="258"/>
      <c r="I343" s="258"/>
      <c r="J343" s="258"/>
      <c r="K343" s="102">
        <v>0</v>
      </c>
      <c r="L343" s="243"/>
    </row>
    <row r="344" spans="1:12" s="244" customFormat="1" ht="20.25" customHeight="1">
      <c r="A344" s="208" t="s">
        <v>296</v>
      </c>
      <c r="B344" s="243"/>
      <c r="C344" s="243"/>
      <c r="D344" s="243"/>
      <c r="E344" s="243"/>
      <c r="F344" s="243"/>
      <c r="G344" s="243"/>
      <c r="H344" s="102">
        <f>'[1]BANGCDKT '!D119</f>
        <v>502749098062</v>
      </c>
      <c r="I344" s="102"/>
      <c r="J344" s="102"/>
      <c r="K344" s="102">
        <v>452749098062</v>
      </c>
      <c r="L344" s="243"/>
    </row>
    <row r="345" spans="1:12" ht="20.25" customHeight="1">
      <c r="A345" s="208" t="s">
        <v>297</v>
      </c>
      <c r="B345" s="9"/>
      <c r="C345" s="9"/>
      <c r="D345" s="9"/>
      <c r="E345" s="9"/>
      <c r="F345" s="9"/>
      <c r="G345" s="9"/>
      <c r="H345" s="102"/>
      <c r="I345" s="102"/>
      <c r="J345" s="102"/>
      <c r="K345" s="102"/>
      <c r="L345" s="137"/>
    </row>
    <row r="346" spans="1:12" ht="20.25" customHeight="1">
      <c r="A346" s="178" t="s">
        <v>298</v>
      </c>
      <c r="B346" s="9"/>
      <c r="C346" s="9"/>
      <c r="D346" s="9"/>
      <c r="E346" s="9"/>
      <c r="F346" s="9"/>
      <c r="G346" s="9"/>
      <c r="H346" s="202" t="str">
        <f>$H$3</f>
        <v>Cuối kỳ</v>
      </c>
      <c r="I346" s="202"/>
      <c r="J346" s="202"/>
      <c r="K346" s="203" t="str">
        <f>$K$3</f>
        <v>Đầu kỳ</v>
      </c>
      <c r="L346" s="137"/>
    </row>
    <row r="347" spans="1:12" ht="20.25" customHeight="1">
      <c r="A347" s="178" t="s">
        <v>299</v>
      </c>
      <c r="B347" s="9"/>
      <c r="C347" s="9"/>
      <c r="D347" s="9"/>
      <c r="E347" s="9"/>
      <c r="F347" s="9"/>
      <c r="G347" s="9"/>
      <c r="H347" s="102"/>
      <c r="I347" s="102"/>
      <c r="J347" s="102"/>
      <c r="K347" s="102"/>
      <c r="L347" s="137"/>
    </row>
    <row r="348" spans="1:12" ht="20.25" customHeight="1" hidden="1">
      <c r="A348" s="208" t="s">
        <v>300</v>
      </c>
      <c r="B348" s="9"/>
      <c r="C348" s="9"/>
      <c r="D348" s="9"/>
      <c r="E348" s="9"/>
      <c r="F348" s="9"/>
      <c r="G348" s="9"/>
      <c r="H348" s="102"/>
      <c r="I348" s="102"/>
      <c r="J348" s="102"/>
      <c r="K348" s="102"/>
      <c r="L348" s="137"/>
    </row>
    <row r="349" spans="1:12" ht="20.25" customHeight="1" hidden="1">
      <c r="A349" s="208" t="s">
        <v>301</v>
      </c>
      <c r="B349" s="9"/>
      <c r="C349" s="9"/>
      <c r="D349" s="9"/>
      <c r="E349" s="9"/>
      <c r="F349" s="9"/>
      <c r="G349" s="9"/>
      <c r="H349" s="102"/>
      <c r="I349" s="102"/>
      <c r="J349" s="102"/>
      <c r="K349" s="102"/>
      <c r="L349" s="137"/>
    </row>
    <row r="350" spans="1:12" s="204" customFormat="1" ht="16.5" customHeight="1">
      <c r="A350" s="179" t="s">
        <v>302</v>
      </c>
      <c r="B350" s="201"/>
      <c r="C350" s="201"/>
      <c r="D350" s="201"/>
      <c r="E350" s="201"/>
      <c r="F350" s="201"/>
      <c r="G350" s="201"/>
      <c r="H350" s="202" t="str">
        <f>$H$3</f>
        <v>Cuối kỳ</v>
      </c>
      <c r="I350" s="202"/>
      <c r="J350" s="202"/>
      <c r="K350" s="203" t="str">
        <f>$K$3</f>
        <v>Đầu kỳ</v>
      </c>
      <c r="L350" s="201"/>
    </row>
    <row r="351" spans="1:12" ht="16.5" customHeight="1">
      <c r="A351" s="208" t="s">
        <v>303</v>
      </c>
      <c r="B351" s="9"/>
      <c r="C351" s="9"/>
      <c r="D351" s="9"/>
      <c r="E351" s="9"/>
      <c r="F351" s="9"/>
      <c r="G351" s="9"/>
      <c r="H351" s="102">
        <v>7816025140</v>
      </c>
      <c r="I351" s="102"/>
      <c r="J351" s="102"/>
      <c r="K351" s="102">
        <v>8279684805</v>
      </c>
      <c r="L351" s="9"/>
    </row>
    <row r="352" spans="1:12" ht="16.5" customHeight="1">
      <c r="A352" s="9" t="s">
        <v>304</v>
      </c>
      <c r="B352" s="9"/>
      <c r="C352" s="9"/>
      <c r="D352" s="9"/>
      <c r="E352" s="9"/>
      <c r="F352" s="9"/>
      <c r="G352" s="9"/>
      <c r="H352" s="102">
        <v>5440398150</v>
      </c>
      <c r="I352" s="102"/>
      <c r="J352" s="102"/>
      <c r="K352" s="102">
        <v>7816025140</v>
      </c>
      <c r="L352" s="9"/>
    </row>
    <row r="353" spans="1:12" ht="16.5" customHeight="1">
      <c r="A353" s="9" t="s">
        <v>305</v>
      </c>
      <c r="B353" s="9"/>
      <c r="C353" s="9"/>
      <c r="D353" s="9"/>
      <c r="E353" s="9"/>
      <c r="F353" s="9"/>
      <c r="G353" s="9"/>
      <c r="H353" s="102">
        <f>-H352</f>
        <v>-5440398150</v>
      </c>
      <c r="I353" s="102"/>
      <c r="J353" s="102"/>
      <c r="K353" s="102">
        <f>-K352</f>
        <v>-7816025140</v>
      </c>
      <c r="L353" s="9"/>
    </row>
    <row r="354" spans="1:12" s="204" customFormat="1" ht="16.5" customHeight="1">
      <c r="A354" s="179" t="s">
        <v>306</v>
      </c>
      <c r="B354" s="201"/>
      <c r="C354" s="201"/>
      <c r="D354" s="201"/>
      <c r="E354" s="201"/>
      <c r="F354" s="201"/>
      <c r="G354" s="201"/>
      <c r="H354" s="202" t="str">
        <f>$H$3</f>
        <v>Cuối kỳ</v>
      </c>
      <c r="I354" s="202"/>
      <c r="J354" s="202"/>
      <c r="K354" s="203" t="str">
        <f>$K$3</f>
        <v>Đầu kỳ</v>
      </c>
      <c r="L354" s="259"/>
    </row>
    <row r="355" spans="1:12" s="244" customFormat="1" ht="16.5" customHeight="1">
      <c r="A355" s="213" t="s">
        <v>307</v>
      </c>
      <c r="B355" s="243"/>
      <c r="C355" s="243"/>
      <c r="D355" s="243"/>
      <c r="E355" s="243"/>
      <c r="F355" s="243"/>
      <c r="G355" s="243"/>
      <c r="H355" s="245"/>
      <c r="I355" s="245"/>
      <c r="J355" s="245"/>
      <c r="K355" s="245"/>
      <c r="L355" s="243"/>
    </row>
    <row r="356" spans="1:12" ht="16.5" customHeight="1" hidden="1">
      <c r="A356" s="208" t="s">
        <v>308</v>
      </c>
      <c r="B356" s="9"/>
      <c r="C356" s="9"/>
      <c r="D356" s="9"/>
      <c r="E356" s="9"/>
      <c r="F356" s="9"/>
      <c r="G356" s="9"/>
      <c r="H356" s="102"/>
      <c r="I356" s="102"/>
      <c r="J356" s="102"/>
      <c r="K356" s="102"/>
      <c r="L356" s="9"/>
    </row>
    <row r="357" spans="1:12" ht="16.5" customHeight="1" hidden="1">
      <c r="A357" s="208" t="s">
        <v>309</v>
      </c>
      <c r="B357" s="9"/>
      <c r="C357" s="9"/>
      <c r="D357" s="9"/>
      <c r="E357" s="9"/>
      <c r="F357" s="9"/>
      <c r="G357" s="9"/>
      <c r="H357" s="102"/>
      <c r="I357" s="102"/>
      <c r="J357" s="102"/>
      <c r="K357" s="102"/>
      <c r="L357" s="9"/>
    </row>
    <row r="358" spans="1:12" ht="16.5" customHeight="1" hidden="1">
      <c r="A358" s="9" t="s">
        <v>310</v>
      </c>
      <c r="B358" s="9"/>
      <c r="C358" s="9"/>
      <c r="D358" s="9"/>
      <c r="E358" s="9"/>
      <c r="F358" s="9"/>
      <c r="G358" s="9"/>
      <c r="H358" s="203"/>
      <c r="I358" s="203"/>
      <c r="J358" s="203"/>
      <c r="K358" s="203"/>
      <c r="L358" s="9"/>
    </row>
    <row r="359" spans="1:12" ht="16.5" customHeight="1">
      <c r="A359" s="213" t="s">
        <v>311</v>
      </c>
      <c r="B359" s="9"/>
      <c r="C359" s="9"/>
      <c r="D359" s="9"/>
      <c r="E359" s="9"/>
      <c r="F359" s="9"/>
      <c r="G359" s="9"/>
      <c r="H359" s="203">
        <f>H360</f>
        <v>27929387449</v>
      </c>
      <c r="I359" s="203"/>
      <c r="J359" s="203"/>
      <c r="K359" s="217">
        <f>K360</f>
        <v>12408336000</v>
      </c>
      <c r="L359" s="9"/>
    </row>
    <row r="360" spans="1:12" ht="16.5" customHeight="1">
      <c r="A360" s="208" t="s">
        <v>312</v>
      </c>
      <c r="B360" s="9"/>
      <c r="C360" s="9"/>
      <c r="D360" s="9"/>
      <c r="E360" s="9"/>
      <c r="F360" s="9"/>
      <c r="G360" s="9"/>
      <c r="H360" s="217">
        <f>SUM(H361:H365)</f>
        <v>27929387449</v>
      </c>
      <c r="I360" s="203"/>
      <c r="J360" s="203"/>
      <c r="K360" s="217">
        <f>SUM(K361:K365)</f>
        <v>12408336000</v>
      </c>
      <c r="L360" s="9"/>
    </row>
    <row r="361" spans="1:12" ht="16.5" customHeight="1">
      <c r="A361" s="212" t="s">
        <v>313</v>
      </c>
      <c r="B361" s="9"/>
      <c r="C361" s="9"/>
      <c r="D361" s="9"/>
      <c r="E361" s="9"/>
      <c r="F361" s="9"/>
      <c r="G361" s="9"/>
      <c r="H361" s="211"/>
      <c r="I361" s="203"/>
      <c r="J361" s="203"/>
      <c r="K361" s="211">
        <v>6168960000</v>
      </c>
      <c r="L361" s="9"/>
    </row>
    <row r="362" spans="1:12" ht="16.5" customHeight="1">
      <c r="A362" s="212" t="s">
        <v>314</v>
      </c>
      <c r="B362" s="9"/>
      <c r="C362" s="9"/>
      <c r="D362" s="9"/>
      <c r="E362" s="9"/>
      <c r="F362" s="9"/>
      <c r="G362" s="9"/>
      <c r="H362" s="211">
        <f>5600000000+2572515000</f>
        <v>8172515000</v>
      </c>
      <c r="I362" s="203"/>
      <c r="J362" s="203"/>
      <c r="K362" s="211"/>
      <c r="L362" s="9"/>
    </row>
    <row r="363" spans="1:12" ht="16.5" customHeight="1">
      <c r="A363" s="212" t="s">
        <v>315</v>
      </c>
      <c r="B363" s="9"/>
      <c r="C363" s="9"/>
      <c r="D363" s="9"/>
      <c r="E363" s="9"/>
      <c r="F363" s="9"/>
      <c r="G363" s="9"/>
      <c r="H363" s="211">
        <f>5620702500+6552037200+2439360000</f>
        <v>14612099700</v>
      </c>
      <c r="I363" s="203"/>
      <c r="J363" s="203"/>
      <c r="K363" s="211"/>
      <c r="L363" s="9"/>
    </row>
    <row r="364" spans="1:12" ht="16.5" customHeight="1">
      <c r="A364" s="212" t="s">
        <v>316</v>
      </c>
      <c r="B364" s="9"/>
      <c r="C364" s="9"/>
      <c r="D364" s="9"/>
      <c r="E364" s="9"/>
      <c r="F364" s="9"/>
      <c r="G364" s="9"/>
      <c r="H364" s="211"/>
      <c r="I364" s="203"/>
      <c r="J364" s="203"/>
      <c r="K364" s="211">
        <v>3120000000</v>
      </c>
      <c r="L364" s="9"/>
    </row>
    <row r="365" spans="1:12" ht="16.5" customHeight="1">
      <c r="A365" s="212" t="s">
        <v>317</v>
      </c>
      <c r="B365" s="9"/>
      <c r="C365" s="9"/>
      <c r="D365" s="9"/>
      <c r="E365" s="9"/>
      <c r="F365" s="9"/>
      <c r="G365" s="9"/>
      <c r="H365" s="211">
        <v>5144772749</v>
      </c>
      <c r="I365" s="203"/>
      <c r="J365" s="203"/>
      <c r="K365" s="211">
        <v>3119376000</v>
      </c>
      <c r="L365" s="9"/>
    </row>
    <row r="366" spans="1:12" ht="16.5" customHeight="1">
      <c r="A366" s="208" t="s">
        <v>318</v>
      </c>
      <c r="B366" s="9"/>
      <c r="C366" s="9"/>
      <c r="D366" s="9"/>
      <c r="E366" s="9"/>
      <c r="F366" s="9"/>
      <c r="G366" s="9"/>
      <c r="H366" s="203"/>
      <c r="I366" s="203"/>
      <c r="J366" s="203"/>
      <c r="K366" s="203"/>
      <c r="L366" s="9"/>
    </row>
    <row r="367" spans="1:12" ht="16.5" customHeight="1">
      <c r="A367" s="213" t="s">
        <v>319</v>
      </c>
      <c r="B367" s="9"/>
      <c r="C367" s="9"/>
      <c r="D367" s="9"/>
      <c r="E367" s="9"/>
      <c r="F367" s="9"/>
      <c r="G367" s="9"/>
      <c r="H367" s="203"/>
      <c r="I367" s="203"/>
      <c r="J367" s="203"/>
      <c r="K367" s="203"/>
      <c r="L367" s="9"/>
    </row>
    <row r="368" spans="1:12" ht="16.5" customHeight="1">
      <c r="A368" s="210" t="s">
        <v>320</v>
      </c>
      <c r="B368" s="9"/>
      <c r="C368" s="9"/>
      <c r="D368" s="9"/>
      <c r="E368" s="9"/>
      <c r="F368" s="9"/>
      <c r="G368" s="9"/>
      <c r="H368" s="260">
        <v>33161.35</v>
      </c>
      <c r="I368" s="203"/>
      <c r="J368" s="203"/>
      <c r="K368" s="260">
        <v>15339.97</v>
      </c>
      <c r="L368" s="9"/>
    </row>
    <row r="369" spans="1:12" ht="16.5" customHeight="1">
      <c r="A369" s="213" t="s">
        <v>321</v>
      </c>
      <c r="B369" s="9"/>
      <c r="C369" s="9"/>
      <c r="D369" s="9"/>
      <c r="E369" s="9"/>
      <c r="F369" s="9"/>
      <c r="G369" s="9"/>
      <c r="H369" s="203"/>
      <c r="I369" s="203"/>
      <c r="J369" s="203"/>
      <c r="K369" s="203"/>
      <c r="L369" s="9"/>
    </row>
    <row r="370" spans="1:12" ht="16.5" customHeight="1">
      <c r="A370" s="213" t="s">
        <v>322</v>
      </c>
      <c r="B370" s="9"/>
      <c r="C370" s="9"/>
      <c r="D370" s="9"/>
      <c r="E370" s="9"/>
      <c r="F370" s="9"/>
      <c r="G370" s="9"/>
      <c r="H370" s="211">
        <f>'[1]BANGCDKT '!D133</f>
        <v>691745957</v>
      </c>
      <c r="I370" s="203"/>
      <c r="J370" s="203"/>
      <c r="K370" s="211">
        <v>643583297</v>
      </c>
      <c r="L370" s="9"/>
    </row>
    <row r="371" spans="1:12" ht="16.5" customHeight="1">
      <c r="A371" s="213" t="s">
        <v>323</v>
      </c>
      <c r="B371" s="9"/>
      <c r="C371" s="9"/>
      <c r="D371" s="9"/>
      <c r="E371" s="9"/>
      <c r="F371" s="9"/>
      <c r="G371" s="9"/>
      <c r="H371" s="203"/>
      <c r="I371" s="203"/>
      <c r="J371" s="203"/>
      <c r="K371" s="203"/>
      <c r="L371" s="9"/>
    </row>
    <row r="372" spans="1:12" ht="17.25" customHeight="1">
      <c r="A372" s="138" t="s">
        <v>324</v>
      </c>
      <c r="B372" s="9"/>
      <c r="C372" s="9"/>
      <c r="D372" s="9"/>
      <c r="E372" s="9"/>
      <c r="F372" s="9"/>
      <c r="G372" s="9"/>
      <c r="H372" s="203"/>
      <c r="I372" s="203"/>
      <c r="J372" s="203"/>
      <c r="K372" s="203"/>
      <c r="L372" s="9"/>
    </row>
    <row r="373" spans="1:12" ht="17.25" customHeight="1">
      <c r="A373" s="138"/>
      <c r="B373" s="9"/>
      <c r="C373" s="9"/>
      <c r="D373" s="9"/>
      <c r="E373" s="9"/>
      <c r="F373" s="9"/>
      <c r="G373" s="9"/>
      <c r="H373" s="202" t="str">
        <f>$H$3</f>
        <v>Cuối kỳ</v>
      </c>
      <c r="I373" s="202"/>
      <c r="J373" s="202"/>
      <c r="K373" s="203" t="str">
        <f>$K$3</f>
        <v>Đầu kỳ</v>
      </c>
      <c r="L373" s="9"/>
    </row>
    <row r="374" spans="1:12" s="204" customFormat="1" ht="17.25" customHeight="1">
      <c r="A374" s="179" t="s">
        <v>325</v>
      </c>
      <c r="B374" s="201"/>
      <c r="C374" s="201"/>
      <c r="D374" s="201"/>
      <c r="E374" s="201"/>
      <c r="F374" s="201"/>
      <c r="G374" s="201"/>
      <c r="H374" s="199">
        <f>'[1]KQKD-01'!E11</f>
        <v>180479623247</v>
      </c>
      <c r="I374" s="199"/>
      <c r="J374" s="199"/>
      <c r="K374" s="261">
        <f>'[1]KQKD-01'!F9</f>
        <v>274796987536</v>
      </c>
      <c r="L374" s="201"/>
    </row>
    <row r="375" spans="1:12" ht="17.25" customHeight="1">
      <c r="A375" s="208" t="s">
        <v>326</v>
      </c>
      <c r="B375" s="9"/>
      <c r="C375" s="9"/>
      <c r="D375" s="9"/>
      <c r="E375" s="9"/>
      <c r="F375" s="9"/>
      <c r="G375" s="9"/>
      <c r="H375" s="102"/>
      <c r="I375" s="102"/>
      <c r="J375" s="102"/>
      <c r="K375" s="101"/>
      <c r="L375" s="9"/>
    </row>
    <row r="376" spans="1:12" ht="17.25" customHeight="1">
      <c r="A376" s="208" t="s">
        <v>327</v>
      </c>
      <c r="B376" s="9"/>
      <c r="C376" s="9"/>
      <c r="D376" s="9"/>
      <c r="E376" s="9"/>
      <c r="F376" s="9"/>
      <c r="G376" s="9"/>
      <c r="H376" s="102">
        <f>H374-H377</f>
        <v>176491921835</v>
      </c>
      <c r="I376" s="102"/>
      <c r="J376" s="102"/>
      <c r="K376" s="101">
        <v>269829191879</v>
      </c>
      <c r="L376" s="137"/>
    </row>
    <row r="377" spans="1:12" ht="17.25" customHeight="1">
      <c r="A377" s="208" t="s">
        <v>328</v>
      </c>
      <c r="B377" s="9"/>
      <c r="C377" s="9"/>
      <c r="D377" s="9"/>
      <c r="E377" s="9"/>
      <c r="F377" s="9"/>
      <c r="G377" s="9"/>
      <c r="H377" s="102">
        <f>'[1]BCDPS'!F222</f>
        <v>3987701412</v>
      </c>
      <c r="I377" s="102"/>
      <c r="J377" s="102"/>
      <c r="K377" s="101">
        <v>4967795657</v>
      </c>
      <c r="L377" s="137"/>
    </row>
    <row r="378" spans="1:13" ht="17.25" customHeight="1">
      <c r="A378" s="208" t="s">
        <v>329</v>
      </c>
      <c r="B378" s="9"/>
      <c r="C378" s="9"/>
      <c r="D378" s="9"/>
      <c r="E378" s="9"/>
      <c r="F378" s="9"/>
      <c r="G378" s="9"/>
      <c r="H378" s="102"/>
      <c r="I378" s="102"/>
      <c r="J378" s="102"/>
      <c r="K378" s="101"/>
      <c r="L378" s="137"/>
      <c r="M378" s="96"/>
    </row>
    <row r="379" spans="1:13" ht="17.25" customHeight="1">
      <c r="A379" s="208" t="s">
        <v>330</v>
      </c>
      <c r="B379" s="9"/>
      <c r="C379" s="9"/>
      <c r="D379" s="9"/>
      <c r="E379" s="9"/>
      <c r="F379" s="9"/>
      <c r="G379" s="9"/>
      <c r="H379" s="102"/>
      <c r="I379" s="102"/>
      <c r="J379" s="102"/>
      <c r="K379" s="101"/>
      <c r="L379" s="137"/>
      <c r="M379" s="96"/>
    </row>
    <row r="380" spans="1:13" ht="17.25" customHeight="1">
      <c r="A380" s="208" t="s">
        <v>331</v>
      </c>
      <c r="B380" s="9"/>
      <c r="C380" s="9"/>
      <c r="D380" s="9"/>
      <c r="E380" s="9"/>
      <c r="F380" s="9"/>
      <c r="G380" s="9"/>
      <c r="H380" s="102"/>
      <c r="I380" s="102"/>
      <c r="J380" s="102"/>
      <c r="K380" s="101"/>
      <c r="L380" s="137"/>
      <c r="M380" s="96"/>
    </row>
    <row r="381" spans="1:13" s="5" customFormat="1" ht="17.25" customHeight="1">
      <c r="A381" s="179"/>
      <c r="B381" s="138"/>
      <c r="C381" s="138" t="s">
        <v>1435</v>
      </c>
      <c r="D381" s="138"/>
      <c r="E381" s="138"/>
      <c r="F381" s="138"/>
      <c r="G381" s="138"/>
      <c r="H381" s="261">
        <f>H374</f>
        <v>180479623247</v>
      </c>
      <c r="I381" s="199"/>
      <c r="J381" s="199"/>
      <c r="K381" s="261">
        <f>K374</f>
        <v>274796987536</v>
      </c>
      <c r="L381" s="262"/>
      <c r="M381" s="80"/>
    </row>
    <row r="382" spans="1:13" ht="17.25" customHeight="1">
      <c r="A382" s="208" t="s">
        <v>332</v>
      </c>
      <c r="B382" s="9"/>
      <c r="C382" s="9"/>
      <c r="D382" s="9"/>
      <c r="E382" s="9"/>
      <c r="F382" s="9"/>
      <c r="G382" s="9"/>
      <c r="H382" s="102"/>
      <c r="I382" s="102"/>
      <c r="J382" s="102"/>
      <c r="K382" s="101"/>
      <c r="L382" s="137"/>
      <c r="M382" s="96"/>
    </row>
    <row r="383" spans="1:13" ht="17.25" customHeight="1">
      <c r="A383" s="208" t="s">
        <v>333</v>
      </c>
      <c r="B383" s="9"/>
      <c r="C383" s="9"/>
      <c r="D383" s="9"/>
      <c r="E383" s="9"/>
      <c r="F383" s="9"/>
      <c r="G383" s="9"/>
      <c r="H383" s="102"/>
      <c r="I383" s="102"/>
      <c r="J383" s="102"/>
      <c r="K383" s="101"/>
      <c r="L383" s="137"/>
      <c r="M383" s="96"/>
    </row>
    <row r="384" spans="1:12" ht="17.25" customHeight="1">
      <c r="A384" s="179" t="s">
        <v>334</v>
      </c>
      <c r="B384" s="9"/>
      <c r="C384" s="9"/>
      <c r="D384" s="9"/>
      <c r="E384" s="9"/>
      <c r="F384" s="9"/>
      <c r="G384" s="9"/>
      <c r="H384" s="203" t="str">
        <f>H373</f>
        <v>Cuối kỳ</v>
      </c>
      <c r="I384" s="203"/>
      <c r="J384" s="203"/>
      <c r="K384" s="203" t="str">
        <f>K373</f>
        <v>Đầu kỳ</v>
      </c>
      <c r="L384" s="9"/>
    </row>
    <row r="385" spans="1:12" ht="17.25" customHeight="1">
      <c r="A385" s="208" t="s">
        <v>207</v>
      </c>
      <c r="B385" s="9"/>
      <c r="C385" s="9"/>
      <c r="D385" s="9"/>
      <c r="E385" s="9"/>
      <c r="F385" s="9"/>
      <c r="G385" s="9"/>
      <c r="H385" s="199"/>
      <c r="I385" s="199"/>
      <c r="J385" s="199"/>
      <c r="K385" s="199"/>
      <c r="L385" s="9"/>
    </row>
    <row r="386" spans="1:12" ht="17.25" customHeight="1">
      <c r="A386" s="208" t="s">
        <v>335</v>
      </c>
      <c r="B386" s="9"/>
      <c r="C386" s="9"/>
      <c r="D386" s="9"/>
      <c r="E386" s="9"/>
      <c r="F386" s="9"/>
      <c r="G386" s="9"/>
      <c r="H386" s="102"/>
      <c r="I386" s="102"/>
      <c r="J386" s="102"/>
      <c r="K386" s="102">
        <v>0</v>
      </c>
      <c r="L386" s="9"/>
    </row>
    <row r="387" spans="1:12" ht="17.25" customHeight="1">
      <c r="A387" s="208" t="s">
        <v>336</v>
      </c>
      <c r="B387" s="9"/>
      <c r="C387" s="9"/>
      <c r="D387" s="9"/>
      <c r="E387" s="9"/>
      <c r="F387" s="9"/>
      <c r="G387" s="9"/>
      <c r="H387" s="102"/>
      <c r="I387" s="102"/>
      <c r="J387" s="102"/>
      <c r="K387" s="102">
        <v>0</v>
      </c>
      <c r="L387" s="9"/>
    </row>
    <row r="388" spans="1:12" ht="17.25" customHeight="1">
      <c r="A388" s="208" t="s">
        <v>337</v>
      </c>
      <c r="B388" s="9"/>
      <c r="C388" s="9"/>
      <c r="D388" s="9"/>
      <c r="E388" s="9"/>
      <c r="F388" s="9"/>
      <c r="G388" s="9"/>
      <c r="H388" s="102">
        <f>'[1]KQKD-01'!E10</f>
        <v>736950000</v>
      </c>
      <c r="I388" s="102"/>
      <c r="J388" s="102"/>
      <c r="K388" s="102">
        <v>0</v>
      </c>
      <c r="L388" s="9"/>
    </row>
    <row r="389" spans="1:12" ht="17.25" customHeight="1">
      <c r="A389" s="179" t="s">
        <v>338</v>
      </c>
      <c r="B389" s="9"/>
      <c r="C389" s="9"/>
      <c r="D389" s="9"/>
      <c r="E389" s="9"/>
      <c r="F389" s="9"/>
      <c r="G389" s="9"/>
      <c r="H389" s="203" t="str">
        <f>H384</f>
        <v>Cuối kỳ</v>
      </c>
      <c r="I389" s="203"/>
      <c r="J389" s="203"/>
      <c r="K389" s="203" t="str">
        <f>K384</f>
        <v>Đầu kỳ</v>
      </c>
      <c r="L389" s="9"/>
    </row>
    <row r="390" spans="1:13" ht="17.25" customHeight="1">
      <c r="A390" s="208" t="s">
        <v>339</v>
      </c>
      <c r="B390" s="9"/>
      <c r="C390" s="9"/>
      <c r="D390" s="9"/>
      <c r="E390" s="9"/>
      <c r="F390" s="9"/>
      <c r="G390" s="9"/>
      <c r="H390" s="102"/>
      <c r="I390" s="102"/>
      <c r="J390" s="102"/>
      <c r="K390" s="102"/>
      <c r="L390" s="137"/>
      <c r="M390" s="29"/>
    </row>
    <row r="391" spans="1:13" ht="17.25" customHeight="1">
      <c r="A391" s="208" t="s">
        <v>340</v>
      </c>
      <c r="B391" s="9"/>
      <c r="C391" s="9"/>
      <c r="D391" s="9"/>
      <c r="E391" s="9"/>
      <c r="F391" s="9"/>
      <c r="G391" s="9"/>
      <c r="H391" s="102">
        <f>'[1]BANG TIEU THU LAILO'!F9-H396</f>
        <v>143772714003</v>
      </c>
      <c r="I391" s="102"/>
      <c r="J391" s="102"/>
      <c r="K391" s="102">
        <v>229154400710</v>
      </c>
      <c r="L391" s="137"/>
      <c r="M391" s="96"/>
    </row>
    <row r="392" spans="1:13" ht="17.25" customHeight="1">
      <c r="A392" s="208" t="s">
        <v>341</v>
      </c>
      <c r="B392" s="9"/>
      <c r="C392" s="9"/>
      <c r="D392" s="9"/>
      <c r="E392" s="9"/>
      <c r="F392" s="9"/>
      <c r="G392" s="9"/>
      <c r="H392" s="102"/>
      <c r="I392" s="102"/>
      <c r="J392" s="102"/>
      <c r="K392" s="102"/>
      <c r="L392" s="137"/>
      <c r="M392" s="96"/>
    </row>
    <row r="393" spans="1:13" ht="17.25" customHeight="1" hidden="1">
      <c r="A393" s="208" t="s">
        <v>342</v>
      </c>
      <c r="B393" s="9"/>
      <c r="C393" s="9"/>
      <c r="D393" s="9"/>
      <c r="E393" s="9"/>
      <c r="F393" s="9"/>
      <c r="G393" s="9"/>
      <c r="H393" s="102"/>
      <c r="I393" s="102"/>
      <c r="J393" s="102"/>
      <c r="K393" s="102"/>
      <c r="L393" s="137"/>
      <c r="M393" s="96"/>
    </row>
    <row r="394" spans="1:13" ht="17.25" customHeight="1" hidden="1">
      <c r="A394" s="208" t="s">
        <v>343</v>
      </c>
      <c r="B394" s="9"/>
      <c r="C394" s="9"/>
      <c r="D394" s="9"/>
      <c r="E394" s="9"/>
      <c r="F394" s="9"/>
      <c r="G394" s="9"/>
      <c r="H394" s="102"/>
      <c r="I394" s="102"/>
      <c r="J394" s="102"/>
      <c r="K394" s="102"/>
      <c r="L394" s="137"/>
      <c r="M394" s="96"/>
    </row>
    <row r="395" spans="1:12" ht="17.25" customHeight="1" hidden="1">
      <c r="A395" s="208" t="s">
        <v>344</v>
      </c>
      <c r="B395" s="9"/>
      <c r="C395" s="9"/>
      <c r="D395" s="9"/>
      <c r="E395" s="9"/>
      <c r="F395" s="9"/>
      <c r="G395" s="9"/>
      <c r="H395" s="102"/>
      <c r="I395" s="102"/>
      <c r="J395" s="102"/>
      <c r="K395" s="102"/>
      <c r="L395" s="9"/>
    </row>
    <row r="396" spans="1:12" ht="17.25" customHeight="1">
      <c r="A396" s="208" t="s">
        <v>345</v>
      </c>
      <c r="B396" s="9"/>
      <c r="C396" s="9"/>
      <c r="D396" s="9"/>
      <c r="E396" s="9"/>
      <c r="F396" s="9"/>
      <c r="G396" s="9"/>
      <c r="H396" s="102">
        <f>'[1]BANG TIEU THU LAILO'!E30+'[1]BANG TIEU THU LAILO'!E34</f>
        <v>4144579820</v>
      </c>
      <c r="I396" s="102"/>
      <c r="J396" s="102"/>
      <c r="K396" s="102">
        <v>3593419512</v>
      </c>
      <c r="L396" s="137"/>
    </row>
    <row r="397" spans="1:12" ht="17.25" customHeight="1" hidden="1">
      <c r="A397" s="208" t="s">
        <v>346</v>
      </c>
      <c r="B397" s="9"/>
      <c r="C397" s="9"/>
      <c r="D397" s="9"/>
      <c r="E397" s="9"/>
      <c r="F397" s="9"/>
      <c r="G397" s="9"/>
      <c r="H397" s="102">
        <v>0</v>
      </c>
      <c r="I397" s="102"/>
      <c r="J397" s="102"/>
      <c r="K397" s="102">
        <v>0</v>
      </c>
      <c r="L397" s="137"/>
    </row>
    <row r="398" spans="1:12" ht="17.25" customHeight="1" hidden="1">
      <c r="A398" s="208" t="s">
        <v>347</v>
      </c>
      <c r="B398" s="9"/>
      <c r="C398" s="9"/>
      <c r="D398" s="9"/>
      <c r="E398" s="9"/>
      <c r="F398" s="9"/>
      <c r="G398" s="9"/>
      <c r="H398" s="102">
        <v>0</v>
      </c>
      <c r="I398" s="102"/>
      <c r="J398" s="102"/>
      <c r="K398" s="102">
        <v>0</v>
      </c>
      <c r="L398" s="137"/>
    </row>
    <row r="399" spans="1:12" ht="17.25" customHeight="1" hidden="1">
      <c r="A399" s="208" t="s">
        <v>348</v>
      </c>
      <c r="B399" s="9"/>
      <c r="C399" s="9"/>
      <c r="D399" s="9"/>
      <c r="E399" s="9"/>
      <c r="F399" s="9"/>
      <c r="G399" s="9"/>
      <c r="H399" s="102"/>
      <c r="I399" s="102"/>
      <c r="J399" s="102"/>
      <c r="K399" s="102"/>
      <c r="L399" s="137"/>
    </row>
    <row r="400" spans="1:12" ht="17.25" customHeight="1" hidden="1">
      <c r="A400" s="208" t="s">
        <v>349</v>
      </c>
      <c r="B400" s="9"/>
      <c r="C400" s="9"/>
      <c r="D400" s="9"/>
      <c r="E400" s="9"/>
      <c r="F400" s="9"/>
      <c r="G400" s="9"/>
      <c r="H400" s="102"/>
      <c r="I400" s="102"/>
      <c r="J400" s="102"/>
      <c r="K400" s="102"/>
      <c r="L400" s="137"/>
    </row>
    <row r="401" spans="1:12" ht="17.25" customHeight="1">
      <c r="A401" s="208" t="s">
        <v>350</v>
      </c>
      <c r="B401" s="9"/>
      <c r="C401" s="9"/>
      <c r="D401" s="9"/>
      <c r="E401" s="9"/>
      <c r="F401" s="9"/>
      <c r="G401" s="9"/>
      <c r="H401" s="102">
        <f>'[1]BANG TIEU THU LAILO'!H9</f>
        <v>322460301</v>
      </c>
      <c r="I401" s="102"/>
      <c r="J401" s="102"/>
      <c r="K401" s="102">
        <v>1383753332</v>
      </c>
      <c r="L401" s="137"/>
    </row>
    <row r="402" spans="1:12" ht="17.25" customHeight="1">
      <c r="A402" s="208" t="s">
        <v>351</v>
      </c>
      <c r="B402" s="9"/>
      <c r="C402" s="9"/>
      <c r="D402" s="9"/>
      <c r="E402" s="9"/>
      <c r="F402" s="9"/>
      <c r="G402" s="9"/>
      <c r="H402" s="102">
        <v>-184537380</v>
      </c>
      <c r="I402" s="102"/>
      <c r="J402" s="102"/>
      <c r="K402" s="102">
        <f>-669920859</f>
        <v>-669920859</v>
      </c>
      <c r="L402" s="137"/>
    </row>
    <row r="403" spans="1:12" ht="17.25" customHeight="1">
      <c r="A403" s="208" t="s">
        <v>352</v>
      </c>
      <c r="B403" s="9"/>
      <c r="C403" s="9"/>
      <c r="D403" s="9"/>
      <c r="E403" s="9"/>
      <c r="F403" s="9"/>
      <c r="G403" s="9"/>
      <c r="H403" s="102"/>
      <c r="I403" s="102"/>
      <c r="J403" s="102"/>
      <c r="K403" s="102"/>
      <c r="L403" s="9"/>
    </row>
    <row r="404" spans="1:12" ht="17.25" customHeight="1">
      <c r="A404" s="208"/>
      <c r="B404" s="9"/>
      <c r="C404" s="138" t="s">
        <v>1435</v>
      </c>
      <c r="D404" s="9"/>
      <c r="E404" s="9"/>
      <c r="F404" s="9"/>
      <c r="G404" s="9"/>
      <c r="H404" s="199">
        <f>H391+H396+H401+H402+H403</f>
        <v>148055216744</v>
      </c>
      <c r="I404" s="102"/>
      <c r="J404" s="102"/>
      <c r="K404" s="199">
        <f>K391+K396+K401+K402</f>
        <v>233461652695</v>
      </c>
      <c r="L404" s="9"/>
    </row>
    <row r="405" spans="1:12" s="244" customFormat="1" ht="17.25" customHeight="1">
      <c r="A405" s="179" t="s">
        <v>353</v>
      </c>
      <c r="B405" s="9"/>
      <c r="C405" s="9"/>
      <c r="D405" s="243"/>
      <c r="E405" s="243"/>
      <c r="F405" s="243"/>
      <c r="G405" s="243"/>
      <c r="H405" s="203" t="str">
        <f>H389</f>
        <v>Cuối kỳ</v>
      </c>
      <c r="I405" s="203"/>
      <c r="J405" s="203"/>
      <c r="K405" s="203" t="str">
        <f>K389</f>
        <v>Đầu kỳ</v>
      </c>
      <c r="L405" s="243"/>
    </row>
    <row r="406" spans="1:12" ht="17.25" customHeight="1">
      <c r="A406" s="9" t="s">
        <v>354</v>
      </c>
      <c r="B406" s="9"/>
      <c r="C406" s="9"/>
      <c r="D406" s="9"/>
      <c r="E406" s="9"/>
      <c r="F406" s="9"/>
      <c r="G406" s="9"/>
      <c r="H406" s="102">
        <f>'[1]BCDPS'!F227-H410</f>
        <v>3448795288</v>
      </c>
      <c r="I406" s="102"/>
      <c r="J406" s="102"/>
      <c r="K406" s="102">
        <v>4416204497</v>
      </c>
      <c r="L406" s="9"/>
    </row>
    <row r="407" spans="1:12" ht="17.25" customHeight="1">
      <c r="A407" s="208" t="s">
        <v>355</v>
      </c>
      <c r="B407" s="9"/>
      <c r="C407" s="9"/>
      <c r="D407" s="9"/>
      <c r="E407" s="9"/>
      <c r="F407" s="9"/>
      <c r="G407" s="9"/>
      <c r="H407" s="102">
        <f>'[1]BCDPS'!F230</f>
        <v>12924137379</v>
      </c>
      <c r="I407" s="102"/>
      <c r="J407" s="102"/>
      <c r="K407" s="102"/>
      <c r="L407" s="9"/>
    </row>
    <row r="408" spans="1:12" ht="17.25" customHeight="1">
      <c r="A408" s="9" t="s">
        <v>356</v>
      </c>
      <c r="B408" s="9"/>
      <c r="C408" s="9"/>
      <c r="D408" s="9"/>
      <c r="E408" s="9"/>
      <c r="F408" s="9"/>
      <c r="G408" s="9"/>
      <c r="H408" s="263">
        <f>'[1]BCDPS'!F229</f>
        <v>1943489823</v>
      </c>
      <c r="I408" s="263"/>
      <c r="J408" s="263"/>
      <c r="K408" s="102">
        <v>5162025446</v>
      </c>
      <c r="L408" s="9"/>
    </row>
    <row r="409" spans="1:12" ht="17.25" customHeight="1">
      <c r="A409" s="9" t="s">
        <v>357</v>
      </c>
      <c r="B409" s="9"/>
      <c r="C409" s="9"/>
      <c r="D409" s="9"/>
      <c r="E409" s="9"/>
      <c r="F409" s="9"/>
      <c r="G409" s="9"/>
      <c r="H409" s="102">
        <f>'[1]BCDPS'!F228</f>
        <v>304626727</v>
      </c>
      <c r="I409" s="102"/>
      <c r="J409" s="102"/>
      <c r="K409" s="102">
        <v>36868992</v>
      </c>
      <c r="L409" s="9"/>
    </row>
    <row r="410" spans="1:12" ht="18" customHeight="1">
      <c r="A410" s="9" t="s">
        <v>358</v>
      </c>
      <c r="B410" s="9"/>
      <c r="C410" s="9"/>
      <c r="D410" s="9"/>
      <c r="E410" s="9"/>
      <c r="F410" s="9"/>
      <c r="G410" s="9"/>
      <c r="H410" s="102">
        <v>1269956064</v>
      </c>
      <c r="I410" s="102"/>
      <c r="J410" s="102"/>
      <c r="K410" s="102">
        <v>1614367931</v>
      </c>
      <c r="L410" s="9"/>
    </row>
    <row r="411" spans="1:12" ht="21" customHeight="1">
      <c r="A411" s="9" t="s">
        <v>359</v>
      </c>
      <c r="B411" s="9"/>
      <c r="C411" s="9"/>
      <c r="D411" s="9"/>
      <c r="E411" s="9"/>
      <c r="F411" s="9"/>
      <c r="G411" s="9"/>
      <c r="H411" s="102"/>
      <c r="I411" s="102"/>
      <c r="J411" s="102"/>
      <c r="K411" s="102">
        <f>-913920000</f>
        <v>-913920000</v>
      </c>
      <c r="L411" s="9"/>
    </row>
    <row r="412" spans="1:12" ht="21" customHeight="1">
      <c r="A412" s="9"/>
      <c r="B412" s="9"/>
      <c r="C412" s="138" t="s">
        <v>1435</v>
      </c>
      <c r="D412" s="9"/>
      <c r="E412" s="9"/>
      <c r="F412" s="9"/>
      <c r="G412" s="9"/>
      <c r="H412" s="199">
        <f>SUM(H406:H411)</f>
        <v>19891005281</v>
      </c>
      <c r="I412" s="102"/>
      <c r="J412" s="102"/>
      <c r="K412" s="199">
        <f>SUM(K406:K411)</f>
        <v>10315546866</v>
      </c>
      <c r="L412" s="9"/>
    </row>
    <row r="413" spans="1:12" s="204" customFormat="1" ht="21" customHeight="1">
      <c r="A413" s="179" t="s">
        <v>360</v>
      </c>
      <c r="B413" s="201"/>
      <c r="C413" s="201"/>
      <c r="D413" s="201"/>
      <c r="E413" s="201"/>
      <c r="F413" s="201"/>
      <c r="G413" s="201"/>
      <c r="H413" s="203" t="str">
        <f>H405</f>
        <v>Cuối kỳ</v>
      </c>
      <c r="I413" s="203"/>
      <c r="J413" s="203"/>
      <c r="K413" s="203" t="str">
        <f>K405</f>
        <v>Đầu kỳ</v>
      </c>
      <c r="L413" s="201"/>
    </row>
    <row r="414" spans="1:12" ht="21" customHeight="1">
      <c r="A414" s="208" t="s">
        <v>361</v>
      </c>
      <c r="B414" s="9"/>
      <c r="C414" s="9"/>
      <c r="D414" s="9"/>
      <c r="E414" s="9"/>
      <c r="F414" s="9"/>
      <c r="G414" s="9"/>
      <c r="H414" s="101">
        <f>'[1]BCDPS'!F292</f>
        <v>2847716059</v>
      </c>
      <c r="I414" s="101"/>
      <c r="J414" s="101"/>
      <c r="K414" s="101">
        <v>5761891979</v>
      </c>
      <c r="L414" s="137"/>
    </row>
    <row r="415" spans="1:12" ht="21" customHeight="1">
      <c r="A415" s="208" t="s">
        <v>362</v>
      </c>
      <c r="B415" s="9"/>
      <c r="C415" s="9"/>
      <c r="D415" s="9"/>
      <c r="E415" s="9"/>
      <c r="F415" s="9"/>
      <c r="G415" s="9"/>
      <c r="H415" s="102"/>
      <c r="I415" s="102"/>
      <c r="J415" s="102"/>
      <c r="K415" s="102"/>
      <c r="L415" s="9"/>
    </row>
    <row r="416" spans="1:12" ht="21" customHeight="1">
      <c r="A416" s="208" t="s">
        <v>363</v>
      </c>
      <c r="B416" s="9"/>
      <c r="C416" s="9"/>
      <c r="D416" s="9"/>
      <c r="E416" s="9"/>
      <c r="F416" s="9"/>
      <c r="G416" s="9"/>
      <c r="H416" s="102"/>
      <c r="I416" s="102"/>
      <c r="J416" s="102"/>
      <c r="K416" s="102"/>
      <c r="L416" s="9"/>
    </row>
    <row r="417" spans="1:12" ht="21" customHeight="1">
      <c r="A417" s="208" t="s">
        <v>364</v>
      </c>
      <c r="B417" s="9"/>
      <c r="C417" s="9"/>
      <c r="D417" s="9"/>
      <c r="E417" s="9"/>
      <c r="F417" s="9"/>
      <c r="G417" s="9"/>
      <c r="H417" s="102">
        <f>'[1]BCDPS'!F291+'[1]BCDPS'!F294</f>
        <v>100533805</v>
      </c>
      <c r="I417" s="102"/>
      <c r="J417" s="102"/>
      <c r="K417" s="102">
        <v>256197350</v>
      </c>
      <c r="L417" s="9"/>
    </row>
    <row r="418" spans="1:12" ht="21" customHeight="1">
      <c r="A418" s="208" t="s">
        <v>365</v>
      </c>
      <c r="B418" s="9"/>
      <c r="C418" s="9"/>
      <c r="D418" s="9"/>
      <c r="E418" s="9"/>
      <c r="F418" s="9"/>
      <c r="G418" s="9"/>
      <c r="H418" s="102"/>
      <c r="I418" s="102"/>
      <c r="J418" s="102"/>
      <c r="K418" s="102"/>
      <c r="L418" s="9"/>
    </row>
    <row r="419" spans="1:12" ht="21" customHeight="1">
      <c r="A419" s="208" t="s">
        <v>366</v>
      </c>
      <c r="B419" s="9"/>
      <c r="C419" s="9"/>
      <c r="D419" s="9"/>
      <c r="E419" s="9"/>
      <c r="F419" s="9"/>
      <c r="G419" s="9"/>
      <c r="H419" s="102">
        <f>'[1]BCDPS'!E295</f>
        <v>118335470</v>
      </c>
      <c r="I419" s="102"/>
      <c r="J419" s="102"/>
      <c r="K419" s="102"/>
      <c r="L419" s="9"/>
    </row>
    <row r="420" spans="1:12" ht="21" customHeight="1">
      <c r="A420" s="208" t="s">
        <v>367</v>
      </c>
      <c r="B420" s="9"/>
      <c r="C420" s="9"/>
      <c r="D420" s="9"/>
      <c r="E420" s="9"/>
      <c r="F420" s="9"/>
      <c r="G420" s="9"/>
      <c r="H420" s="102">
        <f>320962233</f>
        <v>320962233</v>
      </c>
      <c r="I420" s="102"/>
      <c r="J420" s="102"/>
      <c r="K420" s="102">
        <f>1390576310+154845296</f>
        <v>1545421606</v>
      </c>
      <c r="L420" s="9"/>
    </row>
    <row r="421" spans="1:12" s="5" customFormat="1" ht="21" customHeight="1">
      <c r="A421" s="138"/>
      <c r="B421" s="138"/>
      <c r="C421" s="138" t="s">
        <v>1435</v>
      </c>
      <c r="D421" s="138"/>
      <c r="E421" s="138"/>
      <c r="F421" s="138"/>
      <c r="G421" s="138"/>
      <c r="H421" s="199">
        <f>SUM(H414:H419)-H420</f>
        <v>2745623101</v>
      </c>
      <c r="I421" s="199"/>
      <c r="J421" s="199"/>
      <c r="K421" s="199">
        <f>SUM(K414:K419)-K420</f>
        <v>4472667723</v>
      </c>
      <c r="L421" s="138"/>
    </row>
    <row r="422" spans="1:12" s="5" customFormat="1" ht="21" customHeight="1">
      <c r="A422" s="178" t="s">
        <v>368</v>
      </c>
      <c r="B422" s="138"/>
      <c r="C422" s="138"/>
      <c r="D422" s="138"/>
      <c r="E422" s="138"/>
      <c r="F422" s="138"/>
      <c r="G422" s="138"/>
      <c r="H422" s="199" t="str">
        <f>H413</f>
        <v>Cuối kỳ</v>
      </c>
      <c r="I422" s="199"/>
      <c r="J422" s="199"/>
      <c r="K422" s="199" t="str">
        <f>K413</f>
        <v>Đầu kỳ</v>
      </c>
      <c r="L422" s="138"/>
    </row>
    <row r="423" spans="1:12" s="5" customFormat="1" ht="21" customHeight="1">
      <c r="A423" s="208" t="s">
        <v>369</v>
      </c>
      <c r="B423" s="138"/>
      <c r="C423" s="138"/>
      <c r="D423" s="138"/>
      <c r="E423" s="138"/>
      <c r="F423" s="138"/>
      <c r="G423" s="138"/>
      <c r="H423" s="102">
        <f>'[1]BCDPS'!F324</f>
        <v>13683756214</v>
      </c>
      <c r="I423" s="199"/>
      <c r="J423" s="199"/>
      <c r="K423" s="102">
        <v>10236224079</v>
      </c>
      <c r="L423" s="138"/>
    </row>
    <row r="424" spans="1:12" s="5" customFormat="1" ht="21" customHeight="1" hidden="1">
      <c r="A424" s="208" t="s">
        <v>370</v>
      </c>
      <c r="B424" s="138"/>
      <c r="C424" s="138"/>
      <c r="D424" s="138"/>
      <c r="E424" s="138"/>
      <c r="F424" s="138"/>
      <c r="G424" s="138"/>
      <c r="H424" s="102"/>
      <c r="I424" s="199"/>
      <c r="J424" s="199"/>
      <c r="K424" s="102"/>
      <c r="L424" s="138"/>
    </row>
    <row r="425" spans="1:12" s="5" customFormat="1" ht="21" customHeight="1" hidden="1">
      <c r="A425" s="208" t="s">
        <v>371</v>
      </c>
      <c r="B425" s="138"/>
      <c r="C425" s="138"/>
      <c r="D425" s="138"/>
      <c r="E425" s="138"/>
      <c r="F425" s="138"/>
      <c r="G425" s="138"/>
      <c r="H425" s="102"/>
      <c r="I425" s="199"/>
      <c r="J425" s="199"/>
      <c r="K425" s="102"/>
      <c r="L425" s="138"/>
    </row>
    <row r="426" spans="1:12" s="5" customFormat="1" ht="21" customHeight="1">
      <c r="A426" s="208" t="s">
        <v>372</v>
      </c>
      <c r="B426" s="138"/>
      <c r="C426" s="138"/>
      <c r="D426" s="138"/>
      <c r="E426" s="138"/>
      <c r="F426" s="138"/>
      <c r="G426" s="138"/>
      <c r="H426" s="102">
        <f>22633211829</f>
        <v>22633211829</v>
      </c>
      <c r="I426" s="199"/>
      <c r="J426" s="199"/>
      <c r="K426" s="102"/>
      <c r="L426" s="138"/>
    </row>
    <row r="427" spans="1:12" s="5" customFormat="1" ht="21" customHeight="1">
      <c r="A427" s="208" t="s">
        <v>373</v>
      </c>
      <c r="B427" s="138"/>
      <c r="C427" s="138"/>
      <c r="D427" s="138"/>
      <c r="E427" s="138"/>
      <c r="F427" s="138"/>
      <c r="G427" s="138"/>
      <c r="H427" s="102">
        <f>'[1]BCDPS'!F323-H423-H426</f>
        <v>1829763784</v>
      </c>
      <c r="I427" s="199"/>
      <c r="J427" s="199"/>
      <c r="K427" s="102">
        <v>357276403</v>
      </c>
      <c r="L427" s="138"/>
    </row>
    <row r="428" spans="1:12" s="5" customFormat="1" ht="21" customHeight="1">
      <c r="A428" s="208"/>
      <c r="B428" s="138"/>
      <c r="C428" s="138" t="s">
        <v>1435</v>
      </c>
      <c r="D428" s="138"/>
      <c r="E428" s="138"/>
      <c r="F428" s="138"/>
      <c r="G428" s="138"/>
      <c r="H428" s="199">
        <f>SUM(H423:H427)</f>
        <v>38146731827</v>
      </c>
      <c r="I428" s="199"/>
      <c r="J428" s="199"/>
      <c r="K428" s="199">
        <f>SUM(K423:K427)</f>
        <v>10593500482</v>
      </c>
      <c r="L428" s="138"/>
    </row>
    <row r="429" spans="1:12" s="5" customFormat="1" ht="21" customHeight="1">
      <c r="A429" s="178" t="s">
        <v>374</v>
      </c>
      <c r="B429" s="138"/>
      <c r="C429" s="138"/>
      <c r="D429" s="138"/>
      <c r="E429" s="138"/>
      <c r="F429" s="138"/>
      <c r="G429" s="138"/>
      <c r="H429" s="199"/>
      <c r="I429" s="199"/>
      <c r="J429" s="199"/>
      <c r="K429" s="199"/>
      <c r="L429" s="138"/>
    </row>
    <row r="430" spans="1:12" s="5" customFormat="1" ht="21" customHeight="1">
      <c r="A430" s="208" t="s">
        <v>375</v>
      </c>
      <c r="B430" s="138"/>
      <c r="C430" s="138"/>
      <c r="D430" s="138"/>
      <c r="E430" s="138"/>
      <c r="F430" s="138"/>
      <c r="G430" s="138"/>
      <c r="H430" s="102">
        <f>'[1]BCDPS'!F328</f>
        <v>1967095252</v>
      </c>
      <c r="I430" s="199"/>
      <c r="J430" s="199"/>
      <c r="K430" s="102">
        <v>670906535</v>
      </c>
      <c r="L430" s="138"/>
    </row>
    <row r="431" spans="1:12" s="5" customFormat="1" ht="21" customHeight="1">
      <c r="A431" s="208" t="s">
        <v>376</v>
      </c>
      <c r="B431" s="138"/>
      <c r="C431" s="138"/>
      <c r="D431" s="138"/>
      <c r="E431" s="138"/>
      <c r="F431" s="138"/>
      <c r="G431" s="138"/>
      <c r="H431" s="102"/>
      <c r="I431" s="199"/>
      <c r="J431" s="199"/>
      <c r="K431" s="199"/>
      <c r="L431" s="138"/>
    </row>
    <row r="432" spans="1:12" s="5" customFormat="1" ht="21" customHeight="1">
      <c r="A432" s="208" t="s">
        <v>377</v>
      </c>
      <c r="B432" s="138"/>
      <c r="C432" s="138"/>
      <c r="D432" s="138"/>
      <c r="E432" s="138"/>
      <c r="F432" s="138"/>
      <c r="G432" s="138"/>
      <c r="H432" s="102">
        <f>'[1]BCDPS'!F327</f>
        <v>159434715</v>
      </c>
      <c r="I432" s="199"/>
      <c r="J432" s="199"/>
      <c r="K432" s="102">
        <v>106756594</v>
      </c>
      <c r="L432" s="138"/>
    </row>
    <row r="433" spans="1:12" s="5" customFormat="1" ht="21" customHeight="1">
      <c r="A433" s="208" t="s">
        <v>378</v>
      </c>
      <c r="B433" s="138"/>
      <c r="C433" s="138"/>
      <c r="D433" s="138"/>
      <c r="E433" s="138"/>
      <c r="F433" s="138"/>
      <c r="G433" s="138"/>
      <c r="H433" s="102">
        <v>466583662</v>
      </c>
      <c r="I433" s="199"/>
      <c r="J433" s="199"/>
      <c r="K433" s="102"/>
      <c r="L433" s="138"/>
    </row>
    <row r="434" spans="1:12" s="5" customFormat="1" ht="21" customHeight="1">
      <c r="A434" s="208" t="s">
        <v>373</v>
      </c>
      <c r="B434" s="138"/>
      <c r="C434" s="138"/>
      <c r="D434" s="138"/>
      <c r="E434" s="138"/>
      <c r="F434" s="138"/>
      <c r="G434" s="138"/>
      <c r="H434" s="102">
        <f>'[1]BCDPS'!F329-H433</f>
        <v>667282054</v>
      </c>
      <c r="I434" s="199"/>
      <c r="J434" s="199"/>
      <c r="K434" s="102">
        <f>520403131-K432</f>
        <v>413646537</v>
      </c>
      <c r="L434" s="138"/>
    </row>
    <row r="435" spans="1:12" s="5" customFormat="1" ht="21" customHeight="1">
      <c r="A435" s="208"/>
      <c r="B435" s="138"/>
      <c r="C435" s="138" t="s">
        <v>1435</v>
      </c>
      <c r="D435" s="138"/>
      <c r="E435" s="138"/>
      <c r="F435" s="138"/>
      <c r="G435" s="138"/>
      <c r="H435" s="199">
        <f>SUM(H430:H434)</f>
        <v>3260395683</v>
      </c>
      <c r="I435" s="199"/>
      <c r="J435" s="199"/>
      <c r="K435" s="199">
        <f>SUM(K430:K434)</f>
        <v>1191309666</v>
      </c>
      <c r="L435" s="138"/>
    </row>
    <row r="436" spans="1:12" s="5" customFormat="1" ht="21" customHeight="1">
      <c r="A436" s="179" t="s">
        <v>379</v>
      </c>
      <c r="B436" s="201"/>
      <c r="C436" s="201"/>
      <c r="D436" s="138"/>
      <c r="E436" s="138"/>
      <c r="F436" s="138"/>
      <c r="G436" s="138"/>
      <c r="H436" s="203" t="str">
        <f>H422</f>
        <v>Cuối kỳ</v>
      </c>
      <c r="I436" s="203"/>
      <c r="J436" s="203"/>
      <c r="K436" s="203" t="str">
        <f>K405</f>
        <v>Đầu kỳ</v>
      </c>
      <c r="L436" s="138"/>
    </row>
    <row r="437" spans="1:12" s="5" customFormat="1" ht="21" customHeight="1">
      <c r="A437" s="208" t="s">
        <v>380</v>
      </c>
      <c r="B437" s="201"/>
      <c r="C437" s="201"/>
      <c r="D437" s="138"/>
      <c r="E437" s="138"/>
      <c r="F437" s="138"/>
      <c r="G437" s="138"/>
      <c r="H437" s="217">
        <f>'[1]TH TK 642'!F28</f>
        <v>27998140414</v>
      </c>
      <c r="I437" s="203"/>
      <c r="J437" s="203"/>
      <c r="K437" s="217">
        <v>25205535350</v>
      </c>
      <c r="L437" s="138"/>
    </row>
    <row r="438" spans="1:12" s="5" customFormat="1" ht="21" customHeight="1">
      <c r="A438" s="208" t="s">
        <v>381</v>
      </c>
      <c r="B438" s="138"/>
      <c r="C438" s="138"/>
      <c r="D438" s="138"/>
      <c r="E438" s="138"/>
      <c r="F438" s="138"/>
      <c r="G438" s="138"/>
      <c r="H438" s="102"/>
      <c r="I438" s="102"/>
      <c r="J438" s="102"/>
      <c r="K438" s="101">
        <f>K439</f>
        <v>10587192069</v>
      </c>
      <c r="L438" s="138"/>
    </row>
    <row r="439" spans="1:12" s="5" customFormat="1" ht="21" customHeight="1">
      <c r="A439" s="212" t="s">
        <v>382</v>
      </c>
      <c r="B439" s="138"/>
      <c r="C439" s="138"/>
      <c r="D439" s="138"/>
      <c r="E439" s="138"/>
      <c r="F439" s="138"/>
      <c r="G439" s="138"/>
      <c r="H439" s="102">
        <f>'[1]TH TK 642'!F9</f>
        <v>8465067670</v>
      </c>
      <c r="I439" s="102"/>
      <c r="J439" s="102"/>
      <c r="K439" s="101">
        <v>10587192069</v>
      </c>
      <c r="L439" s="138"/>
    </row>
    <row r="440" spans="1:12" s="5" customFormat="1" ht="21" customHeight="1">
      <c r="A440" s="212" t="s">
        <v>383</v>
      </c>
      <c r="B440" s="138"/>
      <c r="C440" s="138"/>
      <c r="D440" s="138"/>
      <c r="E440" s="138"/>
      <c r="F440" s="138"/>
      <c r="G440" s="138"/>
      <c r="H440" s="102">
        <f>'[1]TH TK 642'!D46</f>
        <v>11787975548</v>
      </c>
      <c r="I440" s="102"/>
      <c r="J440" s="102"/>
      <c r="K440" s="101"/>
      <c r="L440" s="138"/>
    </row>
    <row r="441" spans="1:12" s="5" customFormat="1" ht="21" customHeight="1">
      <c r="A441" s="208" t="s">
        <v>384</v>
      </c>
      <c r="B441" s="138"/>
      <c r="C441" s="138"/>
      <c r="D441" s="138"/>
      <c r="E441" s="138"/>
      <c r="F441" s="138"/>
      <c r="G441" s="138"/>
      <c r="H441" s="102">
        <f>H437-H439-H440</f>
        <v>7745097196</v>
      </c>
      <c r="I441" s="102"/>
      <c r="J441" s="102"/>
      <c r="K441" s="101">
        <f>K437-K438</f>
        <v>14618343281</v>
      </c>
      <c r="L441" s="138"/>
    </row>
    <row r="442" spans="1:12" s="5" customFormat="1" ht="21" customHeight="1">
      <c r="A442" s="212" t="s">
        <v>385</v>
      </c>
      <c r="B442" s="138"/>
      <c r="C442" s="138"/>
      <c r="D442" s="138"/>
      <c r="E442" s="138"/>
      <c r="F442" s="138"/>
      <c r="G442" s="138"/>
      <c r="H442" s="102">
        <f>'[1]TH TK 642'!F17</f>
        <v>1604099699</v>
      </c>
      <c r="I442" s="102"/>
      <c r="J442" s="102"/>
      <c r="K442" s="101">
        <v>1503071221</v>
      </c>
      <c r="L442" s="138"/>
    </row>
    <row r="443" spans="1:12" s="5" customFormat="1" ht="21" customHeight="1">
      <c r="A443" s="212" t="s">
        <v>386</v>
      </c>
      <c r="B443" s="138"/>
      <c r="C443" s="138"/>
      <c r="D443" s="138"/>
      <c r="E443" s="138"/>
      <c r="F443" s="138"/>
      <c r="G443" s="138"/>
      <c r="H443" s="102">
        <f>'[1]TH TK 642'!F24</f>
        <v>1541400016</v>
      </c>
      <c r="I443" s="102"/>
      <c r="J443" s="102"/>
      <c r="K443" s="101">
        <v>2442814969</v>
      </c>
      <c r="L443" s="138"/>
    </row>
    <row r="444" spans="1:12" s="5" customFormat="1" ht="21" customHeight="1">
      <c r="A444" s="212" t="s">
        <v>387</v>
      </c>
      <c r="B444" s="138"/>
      <c r="C444" s="138"/>
      <c r="D444" s="138"/>
      <c r="E444" s="138"/>
      <c r="F444" s="138"/>
      <c r="G444" s="138"/>
      <c r="H444" s="102">
        <f>'[1]TH TK 642'!F21</f>
        <v>1288888053</v>
      </c>
      <c r="I444" s="102"/>
      <c r="J444" s="102"/>
      <c r="K444" s="101">
        <v>1277228353</v>
      </c>
      <c r="L444" s="138"/>
    </row>
    <row r="445" spans="1:12" s="5" customFormat="1" ht="21" customHeight="1">
      <c r="A445" s="212" t="s">
        <v>388</v>
      </c>
      <c r="B445" s="138"/>
      <c r="C445" s="138"/>
      <c r="D445" s="138"/>
      <c r="E445" s="138"/>
      <c r="F445" s="138"/>
      <c r="G445" s="138"/>
      <c r="H445" s="102">
        <f>'[1]TH TK 642'!F25</f>
        <v>959555622</v>
      </c>
      <c r="I445" s="102"/>
      <c r="J445" s="102"/>
      <c r="K445" s="101">
        <v>1045128555</v>
      </c>
      <c r="L445" s="138"/>
    </row>
    <row r="446" spans="1:12" s="5" customFormat="1" ht="21" customHeight="1">
      <c r="A446" s="212" t="s">
        <v>389</v>
      </c>
      <c r="B446" s="138"/>
      <c r="C446" s="138"/>
      <c r="D446" s="138"/>
      <c r="E446" s="138"/>
      <c r="F446" s="138"/>
      <c r="G446" s="138"/>
      <c r="H446" s="102">
        <f>H441-H442-H443-H444-H445</f>
        <v>2351153806</v>
      </c>
      <c r="I446" s="102"/>
      <c r="J446" s="102"/>
      <c r="K446" s="102">
        <f>K441-K442-K443-K444-K445</f>
        <v>8350100183</v>
      </c>
      <c r="L446" s="138"/>
    </row>
    <row r="447" spans="1:12" s="5" customFormat="1" ht="21" customHeight="1">
      <c r="A447" s="208" t="s">
        <v>390</v>
      </c>
      <c r="B447" s="138"/>
      <c r="C447" s="138"/>
      <c r="D447" s="138"/>
      <c r="E447" s="138"/>
      <c r="F447" s="138"/>
      <c r="G447" s="138"/>
      <c r="H447" s="199">
        <f>'[1]TH TK 641'!E27</f>
        <v>6961989160</v>
      </c>
      <c r="I447" s="102"/>
      <c r="J447" s="102"/>
      <c r="K447" s="261">
        <v>11870975876</v>
      </c>
      <c r="L447" s="138"/>
    </row>
    <row r="448" spans="1:12" s="5" customFormat="1" ht="21" customHeight="1">
      <c r="A448" s="208" t="s">
        <v>391</v>
      </c>
      <c r="B448" s="138"/>
      <c r="C448" s="138"/>
      <c r="D448" s="138"/>
      <c r="E448" s="138"/>
      <c r="F448" s="138"/>
      <c r="G448" s="138"/>
      <c r="H448" s="101">
        <f>H449+H450+H451</f>
        <v>6096533971</v>
      </c>
      <c r="I448" s="102"/>
      <c r="J448" s="102"/>
      <c r="K448" s="101">
        <f>K449+K450+K451</f>
        <v>10486837344</v>
      </c>
      <c r="L448" s="138"/>
    </row>
    <row r="449" spans="1:12" s="5" customFormat="1" ht="21" customHeight="1">
      <c r="A449" s="212" t="s">
        <v>392</v>
      </c>
      <c r="B449" s="138"/>
      <c r="C449" s="138"/>
      <c r="D449" s="138"/>
      <c r="E449" s="138"/>
      <c r="F449" s="138"/>
      <c r="G449" s="138"/>
      <c r="H449" s="102">
        <f>'[1]TH TK 641'!E15</f>
        <v>1814573731</v>
      </c>
      <c r="I449" s="102"/>
      <c r="J449" s="102"/>
      <c r="K449" s="101">
        <v>2395296644</v>
      </c>
      <c r="L449" s="138"/>
    </row>
    <row r="450" spans="1:12" s="5" customFormat="1" ht="21" customHeight="1">
      <c r="A450" s="212" t="s">
        <v>393</v>
      </c>
      <c r="B450" s="138"/>
      <c r="C450" s="138"/>
      <c r="D450" s="138"/>
      <c r="E450" s="138"/>
      <c r="F450" s="138"/>
      <c r="G450" s="138"/>
      <c r="H450" s="102">
        <f>'[1]TH TK 641'!E20</f>
        <v>3236174724</v>
      </c>
      <c r="I450" s="102"/>
      <c r="J450" s="102"/>
      <c r="K450" s="101">
        <v>6490705160</v>
      </c>
      <c r="L450" s="138"/>
    </row>
    <row r="451" spans="1:12" s="5" customFormat="1" ht="21" customHeight="1">
      <c r="A451" s="212" t="s">
        <v>394</v>
      </c>
      <c r="B451" s="138"/>
      <c r="C451" s="138"/>
      <c r="D451" s="138"/>
      <c r="E451" s="138"/>
      <c r="F451" s="138"/>
      <c r="G451" s="138"/>
      <c r="H451" s="102">
        <f>'[1]TH TK 641'!E22</f>
        <v>1045785516</v>
      </c>
      <c r="I451" s="102"/>
      <c r="J451" s="102"/>
      <c r="K451" s="101">
        <v>1600835540</v>
      </c>
      <c r="L451" s="138"/>
    </row>
    <row r="452" spans="1:12" s="5" customFormat="1" ht="21" customHeight="1">
      <c r="A452" s="208" t="s">
        <v>395</v>
      </c>
      <c r="B452" s="138"/>
      <c r="C452" s="138"/>
      <c r="D452" s="138"/>
      <c r="E452" s="138"/>
      <c r="F452" s="138"/>
      <c r="G452" s="138"/>
      <c r="H452" s="102">
        <f>H447-H449-H450-H451</f>
        <v>865455189</v>
      </c>
      <c r="I452" s="102"/>
      <c r="J452" s="102"/>
      <c r="K452" s="101">
        <f>K447-K448</f>
        <v>1384138532</v>
      </c>
      <c r="L452" s="138"/>
    </row>
    <row r="453" spans="1:12" s="5" customFormat="1" ht="21" customHeight="1">
      <c r="A453" s="212" t="s">
        <v>396</v>
      </c>
      <c r="B453" s="138"/>
      <c r="C453" s="138"/>
      <c r="D453" s="138"/>
      <c r="E453" s="138"/>
      <c r="F453" s="138"/>
      <c r="G453" s="138"/>
      <c r="H453" s="102">
        <f>'[1]TH TK 641'!E14</f>
        <v>652863910</v>
      </c>
      <c r="I453" s="102"/>
      <c r="J453" s="102"/>
      <c r="K453" s="101">
        <v>710870909</v>
      </c>
      <c r="L453" s="138"/>
    </row>
    <row r="454" spans="1:12" s="5" customFormat="1" ht="21" customHeight="1">
      <c r="A454" s="212" t="s">
        <v>389</v>
      </c>
      <c r="B454" s="138"/>
      <c r="C454" s="138"/>
      <c r="D454" s="138"/>
      <c r="E454" s="138"/>
      <c r="F454" s="138"/>
      <c r="G454" s="138"/>
      <c r="H454" s="102">
        <f>H452-H453</f>
        <v>212591279</v>
      </c>
      <c r="I454" s="102"/>
      <c r="J454" s="102"/>
      <c r="K454" s="102">
        <f>K452-K453</f>
        <v>673267623</v>
      </c>
      <c r="L454" s="138"/>
    </row>
    <row r="455" spans="1:12" s="5" customFormat="1" ht="21" customHeight="1">
      <c r="A455" s="208" t="s">
        <v>397</v>
      </c>
      <c r="B455" s="138"/>
      <c r="C455" s="138"/>
      <c r="D455" s="138"/>
      <c r="E455" s="138"/>
      <c r="F455" s="138"/>
      <c r="G455" s="138"/>
      <c r="H455" s="199">
        <f>SUM(H456:H458)</f>
        <v>0</v>
      </c>
      <c r="I455" s="102"/>
      <c r="J455" s="102"/>
      <c r="K455" s="199">
        <f>SUM(K456:K458)</f>
        <v>0</v>
      </c>
      <c r="L455" s="138"/>
    </row>
    <row r="456" spans="1:12" s="5" customFormat="1" ht="21" customHeight="1" hidden="1">
      <c r="A456" s="208" t="s">
        <v>398</v>
      </c>
      <c r="B456" s="138"/>
      <c r="C456" s="138"/>
      <c r="D456" s="138"/>
      <c r="E456" s="138"/>
      <c r="F456" s="138"/>
      <c r="G456" s="138"/>
      <c r="H456" s="102"/>
      <c r="I456" s="102"/>
      <c r="J456" s="102"/>
      <c r="K456" s="102"/>
      <c r="L456" s="138"/>
    </row>
    <row r="457" spans="1:12" s="5" customFormat="1" ht="21" customHeight="1" hidden="1">
      <c r="A457" s="208" t="s">
        <v>399</v>
      </c>
      <c r="B457" s="138"/>
      <c r="C457" s="138"/>
      <c r="D457" s="138"/>
      <c r="E457" s="138"/>
      <c r="F457" s="138"/>
      <c r="G457" s="138"/>
      <c r="H457" s="102"/>
      <c r="I457" s="102"/>
      <c r="J457" s="102"/>
      <c r="K457" s="102"/>
      <c r="L457" s="138"/>
    </row>
    <row r="458" spans="1:12" s="5" customFormat="1" ht="21" customHeight="1" hidden="1">
      <c r="A458" s="208" t="s">
        <v>400</v>
      </c>
      <c r="B458" s="138"/>
      <c r="C458" s="138"/>
      <c r="D458" s="138"/>
      <c r="E458" s="138"/>
      <c r="F458" s="138"/>
      <c r="G458" s="138"/>
      <c r="H458" s="102"/>
      <c r="I458" s="102"/>
      <c r="J458" s="102"/>
      <c r="K458" s="102"/>
      <c r="L458" s="138"/>
    </row>
    <row r="459" spans="1:12" s="5" customFormat="1" ht="21" customHeight="1">
      <c r="A459" s="179" t="s">
        <v>401</v>
      </c>
      <c r="B459" s="138"/>
      <c r="C459" s="138"/>
      <c r="D459" s="138"/>
      <c r="E459" s="138"/>
      <c r="F459" s="138"/>
      <c r="G459" s="138"/>
      <c r="H459" s="102"/>
      <c r="I459" s="102"/>
      <c r="J459" s="102"/>
      <c r="K459" s="102"/>
      <c r="L459" s="138"/>
    </row>
    <row r="460" spans="1:12" s="5" customFormat="1" ht="21" customHeight="1">
      <c r="A460" s="208" t="s">
        <v>402</v>
      </c>
      <c r="B460" s="138"/>
      <c r="C460" s="138"/>
      <c r="D460" s="138"/>
      <c r="E460" s="138"/>
      <c r="F460" s="138"/>
      <c r="G460" s="138"/>
      <c r="H460" s="102">
        <f>'[1]GIA THANH MN'!D5+'[1]GIA THANH MN'!D23+'[1]GIA THANH MN'!D24+'[1]GIA THANH MSC'!D11+'[1]GIA THANH MSC'!D12+'[1]GIA THANH MSC'!D28+'[1]GIA THANH MSC'!D29</f>
        <v>26102047677</v>
      </c>
      <c r="I460" s="102"/>
      <c r="J460" s="102"/>
      <c r="K460" s="102">
        <f>23622980465+713038568+15708506413+59980449+2005647759</f>
        <v>42110153654</v>
      </c>
      <c r="L460" s="138"/>
    </row>
    <row r="461" spans="1:12" s="5" customFormat="1" ht="21" customHeight="1">
      <c r="A461" s="208" t="s">
        <v>403</v>
      </c>
      <c r="B461" s="138"/>
      <c r="C461" s="138"/>
      <c r="D461" s="138"/>
      <c r="E461" s="138"/>
      <c r="F461" s="138"/>
      <c r="G461" s="138"/>
      <c r="H461" s="102">
        <f>'[1]GIA THANH MN'!D8+'[1]GIA THANH MN'!D16+'[1]GIA THANH MSC'!D13+'[1]GIA THANH MSC'!D21</f>
        <v>85574800496</v>
      </c>
      <c r="I461" s="102"/>
      <c r="J461" s="102"/>
      <c r="K461" s="102">
        <v>100760984915</v>
      </c>
      <c r="L461" s="138"/>
    </row>
    <row r="462" spans="1:12" s="5" customFormat="1" ht="21" customHeight="1">
      <c r="A462" s="208" t="s">
        <v>404</v>
      </c>
      <c r="B462" s="138"/>
      <c r="C462" s="138"/>
      <c r="D462" s="138"/>
      <c r="E462" s="138"/>
      <c r="F462" s="138"/>
      <c r="G462" s="138"/>
      <c r="H462" s="102">
        <f>'[1]GIA THANH MN'!C25+'[1]GIA THANH MSC'!D30</f>
        <v>16236823942</v>
      </c>
      <c r="I462" s="102"/>
      <c r="J462" s="102"/>
      <c r="K462" s="102">
        <v>15309963611</v>
      </c>
      <c r="L462" s="138"/>
    </row>
    <row r="463" spans="1:12" s="5" customFormat="1" ht="21" customHeight="1">
      <c r="A463" s="208" t="s">
        <v>405</v>
      </c>
      <c r="B463" s="138"/>
      <c r="C463" s="138"/>
      <c r="D463" s="138"/>
      <c r="E463" s="138"/>
      <c r="F463" s="138"/>
      <c r="G463" s="138"/>
      <c r="H463" s="102">
        <f>'[1]GIA THANH MN'!D28+'[1]GIA THANH MSC'!D33</f>
        <v>2834252144</v>
      </c>
      <c r="I463" s="102"/>
      <c r="J463" s="102"/>
      <c r="K463" s="102">
        <v>5359415458</v>
      </c>
      <c r="L463" s="138"/>
    </row>
    <row r="464" spans="1:12" s="5" customFormat="1" ht="21" customHeight="1">
      <c r="A464" s="208" t="s">
        <v>406</v>
      </c>
      <c r="B464" s="138"/>
      <c r="C464" s="138"/>
      <c r="D464" s="138"/>
      <c r="E464" s="138"/>
      <c r="F464" s="138"/>
      <c r="G464" s="138"/>
      <c r="H464" s="102">
        <f>'[1]GIA THANH MN'!D29+'[1]GIA THANH MSC'!D34</f>
        <v>808401059</v>
      </c>
      <c r="I464" s="102"/>
      <c r="J464" s="102"/>
      <c r="K464" s="102">
        <f>3083681705+127238503</f>
        <v>3210920208</v>
      </c>
      <c r="L464" s="138"/>
    </row>
    <row r="465" spans="1:12" s="5" customFormat="1" ht="21" customHeight="1">
      <c r="A465" s="208"/>
      <c r="B465" s="138"/>
      <c r="C465" s="138" t="s">
        <v>1435</v>
      </c>
      <c r="D465" s="138"/>
      <c r="E465" s="138"/>
      <c r="F465" s="138"/>
      <c r="G465" s="138"/>
      <c r="H465" s="199">
        <f>SUM(H460:H464)</f>
        <v>131556325318</v>
      </c>
      <c r="I465" s="102"/>
      <c r="J465" s="102"/>
      <c r="K465" s="199">
        <f>SUM(K460:K464)</f>
        <v>166751437846</v>
      </c>
      <c r="L465" s="138"/>
    </row>
    <row r="466" spans="1:12" s="5" customFormat="1" ht="21" customHeight="1">
      <c r="A466" s="179" t="s">
        <v>407</v>
      </c>
      <c r="B466" s="138"/>
      <c r="C466" s="138"/>
      <c r="D466" s="138"/>
      <c r="E466" s="138"/>
      <c r="F466" s="138"/>
      <c r="G466" s="138"/>
      <c r="H466" s="102"/>
      <c r="I466" s="102"/>
      <c r="J466" s="102"/>
      <c r="K466" s="102"/>
      <c r="L466" s="138"/>
    </row>
    <row r="467" spans="1:12" s="5" customFormat="1" ht="21" customHeight="1">
      <c r="A467" s="208" t="s">
        <v>408</v>
      </c>
      <c r="B467" s="138"/>
      <c r="C467" s="138"/>
      <c r="D467" s="138"/>
      <c r="E467" s="138"/>
      <c r="F467" s="138"/>
      <c r="G467" s="138"/>
      <c r="H467" s="102">
        <f>'[1]KQKD-01'!E24</f>
        <v>9869880031</v>
      </c>
      <c r="I467" s="102"/>
      <c r="J467" s="102"/>
      <c r="K467" s="102">
        <v>4684935814</v>
      </c>
      <c r="L467" s="138"/>
    </row>
    <row r="468" spans="1:12" s="5" customFormat="1" ht="21" customHeight="1">
      <c r="A468" s="208" t="s">
        <v>409</v>
      </c>
      <c r="B468" s="138"/>
      <c r="C468" s="138"/>
      <c r="D468" s="138"/>
      <c r="E468" s="138"/>
      <c r="F468" s="138"/>
      <c r="G468" s="138"/>
      <c r="H468" s="102"/>
      <c r="I468" s="102"/>
      <c r="J468" s="102"/>
      <c r="K468" s="102">
        <v>152316808</v>
      </c>
      <c r="L468" s="138"/>
    </row>
    <row r="469" spans="1:12" s="5" customFormat="1" ht="21" customHeight="1">
      <c r="A469" s="208" t="s">
        <v>410</v>
      </c>
      <c r="B469" s="138"/>
      <c r="C469" s="138"/>
      <c r="D469" s="138"/>
      <c r="E469" s="138"/>
      <c r="F469" s="138"/>
      <c r="G469" s="138"/>
      <c r="H469" s="102"/>
      <c r="I469" s="102"/>
      <c r="J469" s="102"/>
      <c r="K469" s="102"/>
      <c r="L469" s="138"/>
    </row>
    <row r="470" spans="1:12" s="5" customFormat="1" ht="21" customHeight="1">
      <c r="A470" s="208" t="s">
        <v>411</v>
      </c>
      <c r="B470" s="138"/>
      <c r="C470" s="138"/>
      <c r="D470" s="138"/>
      <c r="E470" s="138"/>
      <c r="F470" s="138"/>
      <c r="G470" s="138"/>
      <c r="H470" s="102">
        <f>H467+H468</f>
        <v>9869880031</v>
      </c>
      <c r="I470" s="102"/>
      <c r="J470" s="102"/>
      <c r="K470" s="102">
        <f>K467+K468</f>
        <v>4837252622</v>
      </c>
      <c r="L470" s="138"/>
    </row>
    <row r="471" spans="1:12" s="5" customFormat="1" ht="21" customHeight="1">
      <c r="A471" s="179" t="s">
        <v>412</v>
      </c>
      <c r="B471" s="201"/>
      <c r="C471" s="201"/>
      <c r="D471" s="138"/>
      <c r="E471" s="138"/>
      <c r="F471" s="138"/>
      <c r="G471" s="138"/>
      <c r="H471" s="203" t="str">
        <f>H436</f>
        <v>Cuối kỳ</v>
      </c>
      <c r="I471" s="203"/>
      <c r="J471" s="203"/>
      <c r="K471" s="203" t="str">
        <f>K436</f>
        <v>Đầu kỳ</v>
      </c>
      <c r="L471" s="138"/>
    </row>
    <row r="472" spans="1:12" s="5" customFormat="1" ht="21" customHeight="1" hidden="1">
      <c r="A472" s="208" t="s">
        <v>413</v>
      </c>
      <c r="B472" s="201"/>
      <c r="C472" s="201"/>
      <c r="D472" s="138"/>
      <c r="E472" s="138"/>
      <c r="F472" s="138"/>
      <c r="G472" s="138"/>
      <c r="H472" s="203"/>
      <c r="I472" s="203"/>
      <c r="J472" s="203"/>
      <c r="K472" s="203"/>
      <c r="L472" s="138"/>
    </row>
    <row r="473" spans="1:12" s="5" customFormat="1" ht="21" customHeight="1" hidden="1">
      <c r="A473" s="264" t="s">
        <v>414</v>
      </c>
      <c r="B473" s="201"/>
      <c r="C473" s="201"/>
      <c r="D473" s="138"/>
      <c r="E473" s="138"/>
      <c r="F473" s="138"/>
      <c r="G473" s="138"/>
      <c r="H473" s="203"/>
      <c r="I473" s="203"/>
      <c r="J473" s="203"/>
      <c r="K473" s="203"/>
      <c r="L473" s="138"/>
    </row>
    <row r="474" spans="1:12" s="5" customFormat="1" ht="21" customHeight="1" hidden="1">
      <c r="A474" s="208" t="s">
        <v>415</v>
      </c>
      <c r="B474" s="201"/>
      <c r="C474" s="201"/>
      <c r="D474" s="138"/>
      <c r="E474" s="138"/>
      <c r="F474" s="138"/>
      <c r="G474" s="138"/>
      <c r="H474" s="203"/>
      <c r="I474" s="203"/>
      <c r="J474" s="203"/>
      <c r="K474" s="203"/>
      <c r="L474" s="138"/>
    </row>
    <row r="475" spans="1:12" s="5" customFormat="1" ht="21" customHeight="1" hidden="1">
      <c r="A475" s="264" t="s">
        <v>416</v>
      </c>
      <c r="B475" s="201"/>
      <c r="C475" s="201"/>
      <c r="D475" s="138"/>
      <c r="E475" s="138"/>
      <c r="F475" s="138"/>
      <c r="G475" s="138"/>
      <c r="H475" s="203"/>
      <c r="I475" s="203"/>
      <c r="J475" s="203"/>
      <c r="K475" s="203"/>
      <c r="L475" s="138"/>
    </row>
    <row r="476" spans="1:12" s="5" customFormat="1" ht="21" customHeight="1" hidden="1">
      <c r="A476" s="208" t="s">
        <v>417</v>
      </c>
      <c r="B476" s="201"/>
      <c r="C476" s="201"/>
      <c r="D476" s="138"/>
      <c r="E476" s="138"/>
      <c r="F476" s="138"/>
      <c r="G476" s="138"/>
      <c r="H476" s="203"/>
      <c r="I476" s="203"/>
      <c r="J476" s="203"/>
      <c r="K476" s="203"/>
      <c r="L476" s="138"/>
    </row>
    <row r="477" spans="1:12" s="5" customFormat="1" ht="21" customHeight="1" hidden="1">
      <c r="A477" s="264" t="s">
        <v>418</v>
      </c>
      <c r="B477" s="201"/>
      <c r="C477" s="201"/>
      <c r="D477" s="138"/>
      <c r="E477" s="138"/>
      <c r="F477" s="138"/>
      <c r="G477" s="138"/>
      <c r="H477" s="203"/>
      <c r="I477" s="203"/>
      <c r="J477" s="203"/>
      <c r="L477" s="138"/>
    </row>
    <row r="478" spans="1:12" s="5" customFormat="1" ht="21" customHeight="1" hidden="1">
      <c r="A478" s="208" t="s">
        <v>419</v>
      </c>
      <c r="B478" s="201"/>
      <c r="C478" s="201"/>
      <c r="D478" s="138"/>
      <c r="E478" s="138"/>
      <c r="F478" s="138"/>
      <c r="G478" s="138"/>
      <c r="H478" s="203"/>
      <c r="I478" s="203"/>
      <c r="J478" s="203"/>
      <c r="K478" s="203"/>
      <c r="L478" s="138"/>
    </row>
    <row r="479" spans="1:12" s="5" customFormat="1" ht="21" customHeight="1" hidden="1">
      <c r="A479" s="264" t="s">
        <v>420</v>
      </c>
      <c r="B479" s="201"/>
      <c r="C479" s="201"/>
      <c r="D479" s="138"/>
      <c r="E479" s="138"/>
      <c r="F479" s="138"/>
      <c r="G479" s="138"/>
      <c r="H479" s="203"/>
      <c r="I479" s="203"/>
      <c r="J479" s="203"/>
      <c r="K479" s="203"/>
      <c r="L479" s="138"/>
    </row>
    <row r="480" spans="1:12" s="5" customFormat="1" ht="21" customHeight="1" hidden="1">
      <c r="A480" s="208" t="s">
        <v>421</v>
      </c>
      <c r="B480" s="201"/>
      <c r="C480" s="201"/>
      <c r="D480" s="138"/>
      <c r="E480" s="138"/>
      <c r="F480" s="138"/>
      <c r="G480" s="138"/>
      <c r="H480" s="203"/>
      <c r="I480" s="203"/>
      <c r="J480" s="203"/>
      <c r="K480" s="203"/>
      <c r="L480" s="138"/>
    </row>
    <row r="481" spans="1:12" s="5" customFormat="1" ht="21" customHeight="1" hidden="1">
      <c r="A481" s="264" t="s">
        <v>422</v>
      </c>
      <c r="B481" s="201"/>
      <c r="C481" s="201"/>
      <c r="D481" s="138"/>
      <c r="E481" s="138"/>
      <c r="F481" s="138"/>
      <c r="G481" s="138"/>
      <c r="H481" s="203"/>
      <c r="I481" s="203"/>
      <c r="J481" s="203"/>
      <c r="K481" s="203"/>
      <c r="L481" s="138"/>
    </row>
    <row r="482" spans="1:12" s="5" customFormat="1" ht="21" customHeight="1" hidden="1">
      <c r="A482" s="208" t="s">
        <v>423</v>
      </c>
      <c r="B482" s="201"/>
      <c r="C482" s="201"/>
      <c r="D482" s="138"/>
      <c r="E482" s="138"/>
      <c r="F482" s="138"/>
      <c r="G482" s="138"/>
      <c r="H482" s="203"/>
      <c r="I482" s="203"/>
      <c r="J482" s="203"/>
      <c r="K482" s="203"/>
      <c r="L482" s="138"/>
    </row>
    <row r="483" spans="1:12" s="5" customFormat="1" ht="21" customHeight="1">
      <c r="A483" s="179" t="s">
        <v>424</v>
      </c>
      <c r="B483" s="138"/>
      <c r="C483" s="138"/>
      <c r="D483" s="138"/>
      <c r="E483" s="138"/>
      <c r="F483" s="138"/>
      <c r="G483" s="138"/>
      <c r="H483" s="199"/>
      <c r="I483" s="199"/>
      <c r="J483" s="199"/>
      <c r="K483" s="199"/>
      <c r="L483" s="138"/>
    </row>
    <row r="484" spans="1:12" s="5" customFormat="1" ht="21" customHeight="1">
      <c r="A484" s="208" t="s">
        <v>425</v>
      </c>
      <c r="B484" s="138"/>
      <c r="C484" s="138"/>
      <c r="D484" s="138"/>
      <c r="E484" s="138"/>
      <c r="F484" s="138"/>
      <c r="G484" s="138"/>
      <c r="H484" s="199"/>
      <c r="I484" s="199"/>
      <c r="J484" s="199"/>
      <c r="K484" s="199"/>
      <c r="L484" s="138"/>
    </row>
    <row r="485" spans="1:12" s="5" customFormat="1" ht="21" customHeight="1">
      <c r="A485" s="179"/>
      <c r="B485" s="138"/>
      <c r="C485" s="138"/>
      <c r="D485" s="138"/>
      <c r="E485" s="138"/>
      <c r="F485" s="138"/>
      <c r="G485" s="138"/>
      <c r="H485" s="199" t="str">
        <f>H471</f>
        <v>Cuối kỳ</v>
      </c>
      <c r="I485" s="199"/>
      <c r="J485" s="199"/>
      <c r="K485" s="199" t="str">
        <f>K471</f>
        <v>Đầu kỳ</v>
      </c>
      <c r="L485" s="138"/>
    </row>
    <row r="486" spans="1:12" s="5" customFormat="1" ht="21" customHeight="1" hidden="1">
      <c r="A486" s="208" t="s">
        <v>426</v>
      </c>
      <c r="B486" s="138"/>
      <c r="C486" s="138"/>
      <c r="D486" s="138"/>
      <c r="E486" s="138"/>
      <c r="F486" s="138"/>
      <c r="G486" s="138"/>
      <c r="H486" s="199"/>
      <c r="I486" s="199"/>
      <c r="J486" s="199"/>
      <c r="K486" s="199"/>
      <c r="L486" s="138"/>
    </row>
    <row r="487" spans="1:12" s="5" customFormat="1" ht="21" customHeight="1" hidden="1">
      <c r="A487" s="208" t="s">
        <v>427</v>
      </c>
      <c r="B487" s="138"/>
      <c r="C487" s="138"/>
      <c r="D487" s="138"/>
      <c r="E487" s="138"/>
      <c r="F487" s="138"/>
      <c r="G487" s="138"/>
      <c r="H487" s="199"/>
      <c r="I487" s="199"/>
      <c r="J487" s="199"/>
      <c r="K487" s="199"/>
      <c r="L487" s="138"/>
    </row>
    <row r="488" spans="1:12" s="5" customFormat="1" ht="21" customHeight="1" hidden="1">
      <c r="A488" s="208" t="s">
        <v>428</v>
      </c>
      <c r="B488" s="138"/>
      <c r="C488" s="138"/>
      <c r="D488" s="138"/>
      <c r="E488" s="138"/>
      <c r="F488" s="138"/>
      <c r="G488" s="138"/>
      <c r="H488" s="199"/>
      <c r="I488" s="199"/>
      <c r="J488" s="199"/>
      <c r="K488" s="199"/>
      <c r="L488" s="138"/>
    </row>
    <row r="489" spans="1:12" s="5" customFormat="1" ht="21" customHeight="1" hidden="1">
      <c r="A489" s="208" t="s">
        <v>429</v>
      </c>
      <c r="B489" s="138"/>
      <c r="C489" s="138"/>
      <c r="D489" s="138"/>
      <c r="E489" s="138"/>
      <c r="F489" s="138"/>
      <c r="G489" s="138"/>
      <c r="H489" s="199"/>
      <c r="I489" s="199"/>
      <c r="J489" s="199"/>
      <c r="K489" s="199"/>
      <c r="L489" s="138"/>
    </row>
    <row r="490" spans="1:12" s="5" customFormat="1" ht="21" customHeight="1" hidden="1">
      <c r="A490" s="208" t="s">
        <v>430</v>
      </c>
      <c r="B490" s="138"/>
      <c r="C490" s="138"/>
      <c r="D490" s="138"/>
      <c r="E490" s="138"/>
      <c r="F490" s="138"/>
      <c r="G490" s="138"/>
      <c r="H490" s="199"/>
      <c r="I490" s="199"/>
      <c r="J490" s="199"/>
      <c r="K490" s="199"/>
      <c r="L490" s="138"/>
    </row>
    <row r="491" spans="1:12" s="5" customFormat="1" ht="21" customHeight="1" hidden="1">
      <c r="A491" s="208" t="s">
        <v>431</v>
      </c>
      <c r="B491" s="138"/>
      <c r="C491" s="138"/>
      <c r="D491" s="138"/>
      <c r="E491" s="138"/>
      <c r="F491" s="138"/>
      <c r="G491" s="138"/>
      <c r="H491" s="199"/>
      <c r="I491" s="199"/>
      <c r="J491" s="199"/>
      <c r="K491" s="199"/>
      <c r="L491" s="138"/>
    </row>
    <row r="492" spans="1:12" s="5" customFormat="1" ht="21" customHeight="1">
      <c r="A492" s="208" t="s">
        <v>432</v>
      </c>
      <c r="B492" s="138"/>
      <c r="C492" s="138"/>
      <c r="D492" s="138"/>
      <c r="E492" s="138"/>
      <c r="F492" s="138"/>
      <c r="G492" s="138"/>
      <c r="H492" s="199">
        <f>SUM(H493:H497)</f>
        <v>10319026156</v>
      </c>
      <c r="I492" s="199"/>
      <c r="J492" s="199"/>
      <c r="K492" s="199">
        <f>SUM(K493:K497)</f>
        <v>152119177010</v>
      </c>
      <c r="L492" s="138"/>
    </row>
    <row r="493" spans="1:12" s="5" customFormat="1" ht="21" customHeight="1">
      <c r="A493" s="208" t="s">
        <v>433</v>
      </c>
      <c r="B493" s="138"/>
      <c r="C493" s="138"/>
      <c r="D493" s="138"/>
      <c r="E493" s="138"/>
      <c r="F493" s="138"/>
      <c r="G493" s="138"/>
      <c r="H493" s="102">
        <f>'[1]BCDPS'!F187</f>
        <v>10319026156</v>
      </c>
      <c r="I493" s="199"/>
      <c r="J493" s="199"/>
      <c r="K493" s="102">
        <f>'[1]BC LUUCHUYEN TT'!J31</f>
        <v>152119177010</v>
      </c>
      <c r="L493" s="138"/>
    </row>
    <row r="494" spans="1:12" s="5" customFormat="1" ht="21" customHeight="1" hidden="1">
      <c r="A494" s="208" t="s">
        <v>434</v>
      </c>
      <c r="B494" s="138"/>
      <c r="C494" s="138"/>
      <c r="D494" s="138"/>
      <c r="E494" s="138"/>
      <c r="F494" s="138"/>
      <c r="G494" s="138"/>
      <c r="H494" s="199"/>
      <c r="I494" s="199"/>
      <c r="J494" s="199"/>
      <c r="K494" s="199"/>
      <c r="L494" s="138"/>
    </row>
    <row r="495" spans="1:12" s="5" customFormat="1" ht="21" customHeight="1" hidden="1">
      <c r="A495" s="208" t="s">
        <v>435</v>
      </c>
      <c r="B495" s="138"/>
      <c r="C495" s="138"/>
      <c r="D495" s="138"/>
      <c r="E495" s="138"/>
      <c r="F495" s="138"/>
      <c r="G495" s="138"/>
      <c r="H495" s="199"/>
      <c r="I495" s="199"/>
      <c r="J495" s="199"/>
      <c r="K495" s="199"/>
      <c r="L495" s="138"/>
    </row>
    <row r="496" spans="1:12" s="5" customFormat="1" ht="21" customHeight="1" hidden="1">
      <c r="A496" s="208" t="s">
        <v>436</v>
      </c>
      <c r="B496" s="138"/>
      <c r="C496" s="138"/>
      <c r="D496" s="138"/>
      <c r="E496" s="138"/>
      <c r="F496" s="138"/>
      <c r="G496" s="138"/>
      <c r="H496" s="199"/>
      <c r="I496" s="199"/>
      <c r="J496" s="199"/>
      <c r="K496" s="199"/>
      <c r="L496" s="138"/>
    </row>
    <row r="497" spans="1:12" s="5" customFormat="1" ht="21" customHeight="1" hidden="1">
      <c r="A497" s="208" t="s">
        <v>437</v>
      </c>
      <c r="B497" s="138"/>
      <c r="C497" s="138"/>
      <c r="D497" s="138"/>
      <c r="E497" s="138"/>
      <c r="F497" s="138"/>
      <c r="G497" s="138"/>
      <c r="H497" s="199"/>
      <c r="I497" s="199"/>
      <c r="J497" s="199"/>
      <c r="K497" s="199"/>
      <c r="L497" s="138"/>
    </row>
    <row r="498" spans="1:12" s="5" customFormat="1" ht="21" customHeight="1" hidden="1">
      <c r="A498" s="208" t="s">
        <v>438</v>
      </c>
      <c r="B498" s="138"/>
      <c r="C498" s="138"/>
      <c r="D498" s="138"/>
      <c r="E498" s="138"/>
      <c r="F498" s="138"/>
      <c r="G498" s="138"/>
      <c r="H498" s="199"/>
      <c r="I498" s="199"/>
      <c r="J498" s="199"/>
      <c r="K498" s="199"/>
      <c r="L498" s="138"/>
    </row>
    <row r="499" spans="1:12" s="5" customFormat="1" ht="21" customHeight="1">
      <c r="A499" s="208" t="s">
        <v>439</v>
      </c>
      <c r="B499" s="138"/>
      <c r="C499" s="138"/>
      <c r="D499" s="138"/>
      <c r="E499" s="138"/>
      <c r="F499" s="138"/>
      <c r="G499" s="138"/>
      <c r="H499" s="199">
        <f>SUM(H500:H505)</f>
        <v>5578377618</v>
      </c>
      <c r="I499" s="199"/>
      <c r="J499" s="199"/>
      <c r="K499" s="199">
        <f>SUM(K500:K505)</f>
        <v>178899284222</v>
      </c>
      <c r="L499" s="138"/>
    </row>
    <row r="500" spans="1:12" s="5" customFormat="1" ht="21" customHeight="1">
      <c r="A500" s="208" t="s">
        <v>440</v>
      </c>
      <c r="B500" s="138"/>
      <c r="C500" s="138"/>
      <c r="D500" s="138"/>
      <c r="E500" s="138"/>
      <c r="F500" s="138"/>
      <c r="G500" s="138"/>
      <c r="H500" s="102">
        <f>'[1]BCDPS'!E181</f>
        <v>5578377618</v>
      </c>
      <c r="I500" s="199"/>
      <c r="J500" s="199"/>
      <c r="K500" s="102">
        <f>-'[1]BC LUUCHUYEN TT'!J32</f>
        <v>178899284222</v>
      </c>
      <c r="L500" s="138"/>
    </row>
    <row r="501" spans="1:12" s="5" customFormat="1" ht="21" customHeight="1" hidden="1">
      <c r="A501" s="208" t="s">
        <v>441</v>
      </c>
      <c r="B501" s="138"/>
      <c r="C501" s="138"/>
      <c r="D501" s="138"/>
      <c r="E501" s="138"/>
      <c r="F501" s="138"/>
      <c r="G501" s="138"/>
      <c r="H501" s="199"/>
      <c r="I501" s="199"/>
      <c r="J501" s="199"/>
      <c r="K501" s="199"/>
      <c r="L501" s="138"/>
    </row>
    <row r="502" spans="1:12" s="5" customFormat="1" ht="21" customHeight="1" hidden="1">
      <c r="A502" s="208" t="s">
        <v>442</v>
      </c>
      <c r="B502" s="138"/>
      <c r="C502" s="138"/>
      <c r="D502" s="138"/>
      <c r="E502" s="138"/>
      <c r="F502" s="138"/>
      <c r="G502" s="138"/>
      <c r="H502" s="199"/>
      <c r="I502" s="199"/>
      <c r="J502" s="199"/>
      <c r="K502" s="199"/>
      <c r="L502" s="138"/>
    </row>
    <row r="503" spans="1:12" s="5" customFormat="1" ht="21" customHeight="1" hidden="1">
      <c r="A503" s="208" t="s">
        <v>443</v>
      </c>
      <c r="B503" s="138"/>
      <c r="C503" s="138"/>
      <c r="D503" s="138"/>
      <c r="E503" s="138"/>
      <c r="F503" s="138"/>
      <c r="G503" s="138"/>
      <c r="H503" s="199"/>
      <c r="I503" s="199"/>
      <c r="J503" s="199"/>
      <c r="K503" s="199"/>
      <c r="L503" s="138"/>
    </row>
    <row r="504" spans="1:12" s="5" customFormat="1" ht="21" customHeight="1" hidden="1">
      <c r="A504" s="208" t="s">
        <v>444</v>
      </c>
      <c r="B504" s="138"/>
      <c r="C504" s="138"/>
      <c r="D504" s="138"/>
      <c r="E504" s="138"/>
      <c r="F504" s="138"/>
      <c r="G504" s="138"/>
      <c r="H504" s="199"/>
      <c r="I504" s="199"/>
      <c r="J504" s="199"/>
      <c r="K504" s="199"/>
      <c r="L504" s="138"/>
    </row>
    <row r="505" spans="1:12" s="5" customFormat="1" ht="21" customHeight="1" hidden="1">
      <c r="A505" s="208" t="s">
        <v>445</v>
      </c>
      <c r="B505" s="138"/>
      <c r="C505" s="138"/>
      <c r="D505" s="138"/>
      <c r="E505" s="138"/>
      <c r="F505" s="138"/>
      <c r="G505" s="138"/>
      <c r="H505" s="199"/>
      <c r="I505" s="199"/>
      <c r="J505" s="199"/>
      <c r="K505" s="199"/>
      <c r="L505" s="138"/>
    </row>
    <row r="506" spans="1:13" s="269" customFormat="1" ht="21" customHeight="1">
      <c r="A506" s="179" t="s">
        <v>446</v>
      </c>
      <c r="B506" s="265"/>
      <c r="C506" s="265"/>
      <c r="D506" s="265"/>
      <c r="E506" s="265"/>
      <c r="F506" s="265"/>
      <c r="G506" s="265"/>
      <c r="H506" s="266"/>
      <c r="I506" s="266"/>
      <c r="J506" s="266"/>
      <c r="K506" s="267"/>
      <c r="L506" s="268"/>
      <c r="M506" s="268"/>
    </row>
    <row r="507" spans="1:13" s="269" customFormat="1" ht="21" customHeight="1" hidden="1">
      <c r="A507" s="208" t="s">
        <v>447</v>
      </c>
      <c r="B507" s="265"/>
      <c r="C507" s="265"/>
      <c r="D507" s="265"/>
      <c r="E507" s="265"/>
      <c r="F507" s="265"/>
      <c r="G507" s="265"/>
      <c r="H507" s="266"/>
      <c r="I507" s="266"/>
      <c r="J507" s="266"/>
      <c r="K507" s="267"/>
      <c r="L507" s="268"/>
      <c r="M507" s="268"/>
    </row>
    <row r="508" spans="1:13" s="269" customFormat="1" ht="21" customHeight="1" hidden="1">
      <c r="A508" s="208" t="s">
        <v>448</v>
      </c>
      <c r="B508" s="265"/>
      <c r="C508" s="265"/>
      <c r="D508" s="265"/>
      <c r="E508" s="265"/>
      <c r="F508" s="265"/>
      <c r="G508" s="265"/>
      <c r="H508" s="266"/>
      <c r="I508" s="266"/>
      <c r="J508" s="266"/>
      <c r="K508" s="267"/>
      <c r="L508" s="268"/>
      <c r="M508" s="268"/>
    </row>
    <row r="509" spans="1:13" s="269" customFormat="1" ht="21" customHeight="1" hidden="1">
      <c r="A509" s="208" t="s">
        <v>449</v>
      </c>
      <c r="B509" s="265"/>
      <c r="C509" s="265"/>
      <c r="D509" s="265"/>
      <c r="E509" s="265"/>
      <c r="F509" s="265"/>
      <c r="G509" s="265"/>
      <c r="H509" s="266"/>
      <c r="I509" s="266"/>
      <c r="J509" s="266"/>
      <c r="K509" s="267"/>
      <c r="L509" s="268"/>
      <c r="M509" s="268"/>
    </row>
    <row r="510" spans="1:13" s="269" customFormat="1" ht="21" customHeight="1" hidden="1">
      <c r="A510" s="208" t="s">
        <v>450</v>
      </c>
      <c r="B510" s="265"/>
      <c r="C510" s="265"/>
      <c r="D510" s="265"/>
      <c r="E510" s="265"/>
      <c r="F510" s="265"/>
      <c r="G510" s="265"/>
      <c r="H510" s="266"/>
      <c r="I510" s="266"/>
      <c r="J510" s="266"/>
      <c r="K510" s="267"/>
      <c r="L510" s="268"/>
      <c r="M510" s="268"/>
    </row>
    <row r="511" spans="1:13" s="269" customFormat="1" ht="21" customHeight="1" hidden="1">
      <c r="A511" s="208" t="s">
        <v>451</v>
      </c>
      <c r="B511" s="265"/>
      <c r="C511" s="265"/>
      <c r="D511" s="265"/>
      <c r="E511" s="265"/>
      <c r="F511" s="265"/>
      <c r="G511" s="265"/>
      <c r="H511" s="266"/>
      <c r="I511" s="266"/>
      <c r="J511" s="266"/>
      <c r="K511" s="267"/>
      <c r="L511" s="268"/>
      <c r="M511" s="268"/>
    </row>
    <row r="512" spans="1:13" s="269" customFormat="1" ht="21" customHeight="1" hidden="1">
      <c r="A512" s="208" t="s">
        <v>452</v>
      </c>
      <c r="B512" s="265"/>
      <c r="C512" s="265"/>
      <c r="D512" s="265"/>
      <c r="E512" s="265"/>
      <c r="F512" s="265"/>
      <c r="G512" s="265"/>
      <c r="H512" s="266"/>
      <c r="I512" s="266"/>
      <c r="J512" s="266"/>
      <c r="K512" s="267"/>
      <c r="L512" s="268"/>
      <c r="M512" s="268"/>
    </row>
    <row r="513" spans="1:13" s="269" customFormat="1" ht="21" customHeight="1" hidden="1">
      <c r="A513" s="208" t="s">
        <v>453</v>
      </c>
      <c r="B513" s="265"/>
      <c r="C513" s="265"/>
      <c r="D513" s="265"/>
      <c r="E513" s="265"/>
      <c r="F513" s="265"/>
      <c r="G513" s="265"/>
      <c r="H513" s="266"/>
      <c r="I513" s="266"/>
      <c r="J513" s="266"/>
      <c r="K513" s="267"/>
      <c r="L513" s="268"/>
      <c r="M513" s="268"/>
    </row>
    <row r="514" spans="1:13" s="274" customFormat="1" ht="21" customHeight="1">
      <c r="A514" s="270" t="s">
        <v>454</v>
      </c>
      <c r="B514" s="271"/>
      <c r="C514" s="271"/>
      <c r="D514" s="271"/>
      <c r="E514" s="272"/>
      <c r="F514" s="272"/>
      <c r="G514" s="272"/>
      <c r="H514" s="273" t="str">
        <f>H3</f>
        <v>Cuối kỳ</v>
      </c>
      <c r="I514" s="273"/>
      <c r="J514" s="273"/>
      <c r="K514" s="203" t="s">
        <v>1430</v>
      </c>
      <c r="L514" s="270"/>
      <c r="M514" s="270"/>
    </row>
    <row r="515" spans="1:13" s="278" customFormat="1" ht="21" customHeight="1">
      <c r="A515" s="275" t="s">
        <v>455</v>
      </c>
      <c r="B515" s="275"/>
      <c r="C515" s="275"/>
      <c r="D515" s="275"/>
      <c r="E515" s="275"/>
      <c r="F515" s="275"/>
      <c r="G515" s="275"/>
      <c r="H515" s="275"/>
      <c r="I515" s="275"/>
      <c r="J515" s="275"/>
      <c r="K515" s="276"/>
      <c r="L515" s="277"/>
      <c r="M515" s="277"/>
    </row>
    <row r="516" spans="1:13" s="278" customFormat="1" ht="21" customHeight="1">
      <c r="A516" s="279" t="s">
        <v>456</v>
      </c>
      <c r="B516" s="279"/>
      <c r="C516" s="279"/>
      <c r="D516" s="279"/>
      <c r="E516" s="279"/>
      <c r="F516" s="279"/>
      <c r="G516" s="279"/>
      <c r="H516" s="279"/>
      <c r="I516" s="279"/>
      <c r="J516" s="279"/>
      <c r="K516" s="280"/>
      <c r="L516" s="281"/>
      <c r="M516" s="281"/>
    </row>
    <row r="517" spans="1:13" s="278" customFormat="1" ht="21" customHeight="1">
      <c r="A517" s="282" t="s">
        <v>457</v>
      </c>
      <c r="B517" s="282"/>
      <c r="C517" s="282"/>
      <c r="D517" s="282"/>
      <c r="E517" s="283"/>
      <c r="F517" s="284"/>
      <c r="G517" s="283"/>
      <c r="H517" s="283">
        <f>'[1]BANGCDKT '!D43/'[1]BANGCDKT '!D70*100%</f>
        <v>0.07749133752095178</v>
      </c>
      <c r="I517" s="283"/>
      <c r="J517" s="283"/>
      <c r="K517" s="285">
        <v>0.3015</v>
      </c>
      <c r="L517" s="286"/>
      <c r="M517" s="284"/>
    </row>
    <row r="518" spans="1:13" s="278" customFormat="1" ht="18" customHeight="1">
      <c r="A518" s="282" t="s">
        <v>458</v>
      </c>
      <c r="B518" s="282"/>
      <c r="C518" s="282"/>
      <c r="D518" s="282"/>
      <c r="E518" s="283"/>
      <c r="F518" s="284"/>
      <c r="G518" s="283"/>
      <c r="H518" s="283">
        <f>1-H517</f>
        <v>0.9225086624790482</v>
      </c>
      <c r="I518" s="283"/>
      <c r="J518" s="283"/>
      <c r="K518" s="285">
        <v>0.6985</v>
      </c>
      <c r="L518" s="284"/>
      <c r="M518" s="284"/>
    </row>
    <row r="519" spans="1:13" s="278" customFormat="1" ht="18" customHeight="1">
      <c r="A519" s="279" t="s">
        <v>459</v>
      </c>
      <c r="B519" s="279"/>
      <c r="C519" s="279"/>
      <c r="D519" s="279"/>
      <c r="E519" s="279"/>
      <c r="F519" s="279"/>
      <c r="G519" s="279"/>
      <c r="H519" s="279"/>
      <c r="I519" s="279"/>
      <c r="J519" s="279"/>
      <c r="K519" s="280"/>
      <c r="L519" s="281"/>
      <c r="M519" s="281"/>
    </row>
    <row r="520" spans="1:13" s="278" customFormat="1" ht="18" customHeight="1">
      <c r="A520" s="282" t="s">
        <v>460</v>
      </c>
      <c r="B520" s="282"/>
      <c r="C520" s="282"/>
      <c r="D520" s="282"/>
      <c r="E520" s="287"/>
      <c r="F520" s="284"/>
      <c r="G520" s="287"/>
      <c r="H520" s="283">
        <f>'[1]BANGCDKT '!D72/'[1]BANGCDKT '!D70*100%</f>
        <v>0.15758206485435125</v>
      </c>
      <c r="I520" s="283"/>
      <c r="J520" s="283"/>
      <c r="K520" s="285">
        <v>0.1636</v>
      </c>
      <c r="L520" s="284"/>
      <c r="M520" s="284"/>
    </row>
    <row r="521" spans="1:13" s="278" customFormat="1" ht="18" customHeight="1">
      <c r="A521" s="282" t="s">
        <v>461</v>
      </c>
      <c r="B521" s="282"/>
      <c r="C521" s="282"/>
      <c r="D521" s="282"/>
      <c r="E521" s="287"/>
      <c r="F521" s="284"/>
      <c r="G521" s="287"/>
      <c r="H521" s="283">
        <f>1-H520</f>
        <v>0.8424179351456488</v>
      </c>
      <c r="I521" s="283"/>
      <c r="J521" s="283"/>
      <c r="K521" s="285">
        <v>0.8364</v>
      </c>
      <c r="L521" s="284"/>
      <c r="M521" s="284"/>
    </row>
    <row r="522" spans="1:13" s="278" customFormat="1" ht="18" customHeight="1">
      <c r="A522" s="275" t="s">
        <v>462</v>
      </c>
      <c r="B522" s="275"/>
      <c r="C522" s="275"/>
      <c r="D522" s="275"/>
      <c r="E522" s="275"/>
      <c r="F522" s="275"/>
      <c r="G522" s="275"/>
      <c r="H522" s="275"/>
      <c r="I522" s="275"/>
      <c r="J522" s="275"/>
      <c r="K522" s="276"/>
      <c r="L522" s="277"/>
      <c r="M522" s="277"/>
    </row>
    <row r="523" spans="1:13" s="278" customFormat="1" ht="18" customHeight="1">
      <c r="A523" s="279" t="s">
        <v>463</v>
      </c>
      <c r="B523" s="279"/>
      <c r="C523" s="279"/>
      <c r="D523" s="279"/>
      <c r="E523" s="288"/>
      <c r="F523" s="279"/>
      <c r="G523" s="288"/>
      <c r="H523" s="289">
        <f>'[1]BANGCDKT '!D70/'[1]BANGCDKT '!D72</f>
        <v>6.345899839072882</v>
      </c>
      <c r="I523" s="289"/>
      <c r="J523" s="289"/>
      <c r="K523" s="290">
        <v>6.11</v>
      </c>
      <c r="L523" s="281"/>
      <c r="M523" s="281"/>
    </row>
    <row r="524" spans="1:13" s="278" customFormat="1" ht="18" customHeight="1">
      <c r="A524" s="279" t="s">
        <v>464</v>
      </c>
      <c r="B524" s="279"/>
      <c r="C524" s="279"/>
      <c r="D524" s="279"/>
      <c r="E524" s="288"/>
      <c r="F524" s="279"/>
      <c r="G524" s="288"/>
      <c r="H524" s="289">
        <f>'[1]BANGCDKT '!D8/'[1]BANGCDKT '!D73</f>
        <v>1.6902080014890488</v>
      </c>
      <c r="I524" s="289"/>
      <c r="J524" s="289"/>
      <c r="K524" s="290">
        <v>1.77</v>
      </c>
      <c r="L524" s="291"/>
      <c r="M524" s="281"/>
    </row>
    <row r="525" spans="1:13" s="296" customFormat="1" ht="18" customHeight="1">
      <c r="A525" s="292" t="s">
        <v>465</v>
      </c>
      <c r="B525" s="292"/>
      <c r="C525" s="292"/>
      <c r="D525" s="292"/>
      <c r="E525" s="293"/>
      <c r="F525" s="292"/>
      <c r="G525" s="293"/>
      <c r="H525" s="289">
        <f>('[1]BANGCDKT '!D9+'[1]BANGCDKT '!D12)/'[1]BANGCDKT '!D73</f>
        <v>0.6338906738344049</v>
      </c>
      <c r="I525" s="289"/>
      <c r="J525" s="289"/>
      <c r="K525" s="290">
        <v>0.76</v>
      </c>
      <c r="L525" s="294"/>
      <c r="M525" s="295"/>
    </row>
    <row r="526" spans="1:13" s="278" customFormat="1" ht="18" customHeight="1">
      <c r="A526" s="275" t="s">
        <v>466</v>
      </c>
      <c r="B526" s="275"/>
      <c r="C526" s="275"/>
      <c r="D526" s="275"/>
      <c r="E526" s="275"/>
      <c r="F526" s="275"/>
      <c r="G526" s="275"/>
      <c r="H526" s="203" t="str">
        <f>H514</f>
        <v>Cuối kỳ</v>
      </c>
      <c r="I526" s="203"/>
      <c r="J526" s="203"/>
      <c r="K526" s="203" t="str">
        <f>K514</f>
        <v>Đầu kỳ</v>
      </c>
      <c r="L526" s="277"/>
      <c r="M526" s="277"/>
    </row>
    <row r="527" spans="1:13" s="278" customFormat="1" ht="18" customHeight="1">
      <c r="A527" s="279" t="s">
        <v>467</v>
      </c>
      <c r="B527" s="279"/>
      <c r="C527" s="279"/>
      <c r="D527" s="279"/>
      <c r="E527" s="279"/>
      <c r="F527" s="279"/>
      <c r="G527" s="279"/>
      <c r="H527" s="279"/>
      <c r="I527" s="279"/>
      <c r="J527" s="279"/>
      <c r="K527" s="280"/>
      <c r="L527" s="281"/>
      <c r="M527" s="281"/>
    </row>
    <row r="528" spans="1:13" s="296" customFormat="1" ht="18" customHeight="1">
      <c r="A528" s="297" t="s">
        <v>468</v>
      </c>
      <c r="B528" s="297"/>
      <c r="C528" s="297"/>
      <c r="D528" s="297"/>
      <c r="E528" s="298"/>
      <c r="F528" s="298"/>
      <c r="G528" s="298"/>
      <c r="H528" s="299">
        <f>'[1]KQKD-01'!E23/('[1]KQKD-01'!$E$11+'[1]KQKD-01'!$E$14+'[1]KQKD-01'!$E$20)</f>
        <v>0.20169744896386044</v>
      </c>
      <c r="I528" s="299"/>
      <c r="J528" s="299"/>
      <c r="K528" s="300">
        <v>0.0705</v>
      </c>
      <c r="L528" s="301"/>
      <c r="M528" s="302"/>
    </row>
    <row r="529" spans="1:13" s="296" customFormat="1" ht="18" customHeight="1">
      <c r="A529" s="297" t="s">
        <v>469</v>
      </c>
      <c r="B529" s="297"/>
      <c r="C529" s="297"/>
      <c r="D529" s="297"/>
      <c r="F529" s="297"/>
      <c r="G529" s="298"/>
      <c r="H529" s="299">
        <f>'[1]KQKD-01'!E26/('[1]KQKD-01'!$E$11+'[1]KQKD-01'!$E$14+'[1]KQKD-01'!$E$20)</f>
        <v>0.1599732089732504</v>
      </c>
      <c r="I529" s="299"/>
      <c r="J529" s="299"/>
      <c r="K529" s="300">
        <v>0.0542</v>
      </c>
      <c r="L529" s="302"/>
      <c r="M529" s="302"/>
    </row>
    <row r="530" spans="1:13" s="278" customFormat="1" ht="18" customHeight="1">
      <c r="A530" s="279" t="s">
        <v>470</v>
      </c>
      <c r="B530" s="279"/>
      <c r="C530" s="279"/>
      <c r="D530" s="279"/>
      <c r="E530" s="279"/>
      <c r="F530" s="279"/>
      <c r="G530" s="279"/>
      <c r="H530" s="279"/>
      <c r="I530" s="279"/>
      <c r="J530" s="279"/>
      <c r="K530" s="280"/>
      <c r="L530" s="281"/>
      <c r="M530" s="281"/>
    </row>
    <row r="531" spans="1:13" s="278" customFormat="1" ht="18" customHeight="1">
      <c r="A531" s="282" t="s">
        <v>471</v>
      </c>
      <c r="B531" s="282"/>
      <c r="C531" s="282"/>
      <c r="D531" s="282"/>
      <c r="E531" s="287"/>
      <c r="F531" s="282"/>
      <c r="G531" s="287"/>
      <c r="H531" s="283">
        <f>'[1]KQKD-01'!E23/'[1]BANGCDKT '!D70</f>
        <v>0.032782925721593886</v>
      </c>
      <c r="I531" s="283"/>
      <c r="J531" s="283"/>
      <c r="K531" s="285">
        <v>0.0149</v>
      </c>
      <c r="L531" s="284"/>
      <c r="M531" s="284"/>
    </row>
    <row r="532" spans="1:13" s="278" customFormat="1" ht="18" customHeight="1">
      <c r="A532" s="282" t="s">
        <v>472</v>
      </c>
      <c r="B532" s="282"/>
      <c r="C532" s="282"/>
      <c r="D532" s="282"/>
      <c r="E532" s="287"/>
      <c r="F532" s="282"/>
      <c r="G532" s="287"/>
      <c r="H532" s="283">
        <f>'[1]KQKD-01'!E26/'[1]BANGCDKT '!D70</f>
        <v>0.026001269992040204</v>
      </c>
      <c r="I532" s="283"/>
      <c r="J532" s="283"/>
      <c r="K532" s="285">
        <v>0.0115</v>
      </c>
      <c r="L532" s="284"/>
      <c r="M532" s="284"/>
    </row>
    <row r="533" spans="1:13" s="278" customFormat="1" ht="18" customHeight="1">
      <c r="A533" s="279" t="s">
        <v>473</v>
      </c>
      <c r="B533" s="279"/>
      <c r="C533" s="279"/>
      <c r="D533" s="279"/>
      <c r="E533" s="303"/>
      <c r="F533" s="279"/>
      <c r="G533" s="303"/>
      <c r="H533" s="283">
        <f>'[1]KQKD-01'!E26/'[1]BANGCDKT '!D102</f>
        <v>0.030865047985409698</v>
      </c>
      <c r="I533" s="283"/>
      <c r="J533" s="283"/>
      <c r="K533" s="285">
        <v>0.0137</v>
      </c>
      <c r="L533" s="284"/>
      <c r="M533" s="284"/>
    </row>
    <row r="534" spans="1:13" s="308" customFormat="1" ht="18" customHeight="1">
      <c r="A534" s="275" t="s">
        <v>474</v>
      </c>
      <c r="B534" s="275"/>
      <c r="C534" s="275"/>
      <c r="D534" s="275"/>
      <c r="E534" s="304"/>
      <c r="F534" s="275"/>
      <c r="G534" s="304"/>
      <c r="H534" s="305"/>
      <c r="I534" s="305"/>
      <c r="J534" s="305"/>
      <c r="K534" s="306"/>
      <c r="L534" s="307"/>
      <c r="M534" s="307"/>
    </row>
    <row r="535" spans="1:13" s="278" customFormat="1" ht="18" customHeight="1">
      <c r="A535" s="275" t="s">
        <v>475</v>
      </c>
      <c r="B535" s="279"/>
      <c r="C535" s="279"/>
      <c r="D535" s="279"/>
      <c r="E535" s="303"/>
      <c r="F535" s="279"/>
      <c r="G535" s="303"/>
      <c r="H535" s="203" t="s">
        <v>1429</v>
      </c>
      <c r="I535" s="203"/>
      <c r="J535" s="203"/>
      <c r="K535" s="203" t="str">
        <f>K526</f>
        <v>Đầu kỳ</v>
      </c>
      <c r="L535" s="284"/>
      <c r="M535" s="284"/>
    </row>
    <row r="536" spans="1:13" s="278" customFormat="1" ht="18" customHeight="1">
      <c r="A536" s="279" t="s">
        <v>476</v>
      </c>
      <c r="B536" s="279"/>
      <c r="C536" s="279"/>
      <c r="D536" s="279"/>
      <c r="E536" s="303"/>
      <c r="F536" s="279"/>
      <c r="G536" s="303"/>
      <c r="H536" s="309">
        <v>2017</v>
      </c>
      <c r="I536" s="309"/>
      <c r="J536" s="309"/>
      <c r="K536" s="310">
        <v>2350</v>
      </c>
      <c r="L536" s="284"/>
      <c r="M536" s="284"/>
    </row>
    <row r="537" spans="1:13" s="278" customFormat="1" ht="18" customHeight="1">
      <c r="A537" s="279" t="s">
        <v>477</v>
      </c>
      <c r="B537" s="279"/>
      <c r="C537" s="279"/>
      <c r="D537" s="279"/>
      <c r="E537" s="303"/>
      <c r="F537" s="279"/>
      <c r="G537" s="303"/>
      <c r="H537" s="309">
        <v>7</v>
      </c>
      <c r="I537" s="309"/>
      <c r="J537" s="309"/>
      <c r="K537" s="310">
        <v>8</v>
      </c>
      <c r="L537" s="284"/>
      <c r="M537" s="284"/>
    </row>
    <row r="538" spans="1:13" s="278" customFormat="1" ht="18" customHeight="1">
      <c r="A538" s="279" t="s">
        <v>478</v>
      </c>
      <c r="B538" s="279"/>
      <c r="C538" s="279"/>
      <c r="D538" s="279"/>
      <c r="E538" s="303"/>
      <c r="F538" s="279"/>
      <c r="G538" s="303"/>
      <c r="H538" s="309">
        <v>2045</v>
      </c>
      <c r="I538" s="309"/>
      <c r="J538" s="309"/>
      <c r="K538" s="310">
        <v>2334</v>
      </c>
      <c r="L538" s="284"/>
      <c r="M538" s="284"/>
    </row>
    <row r="539" spans="1:13" s="278" customFormat="1" ht="18" customHeight="1">
      <c r="A539" s="279" t="s">
        <v>477</v>
      </c>
      <c r="B539" s="279"/>
      <c r="C539" s="279"/>
      <c r="D539" s="279"/>
      <c r="E539" s="303"/>
      <c r="F539" s="279"/>
      <c r="G539" s="303"/>
      <c r="H539" s="309">
        <v>8</v>
      </c>
      <c r="I539" s="309"/>
      <c r="J539" s="309"/>
      <c r="K539" s="310">
        <v>8</v>
      </c>
      <c r="L539" s="284"/>
      <c r="M539" s="284"/>
    </row>
    <row r="540" spans="1:13" s="278" customFormat="1" ht="18" customHeight="1">
      <c r="A540" s="279" t="s">
        <v>479</v>
      </c>
      <c r="B540" s="279"/>
      <c r="C540" s="279"/>
      <c r="D540" s="279"/>
      <c r="E540" s="303"/>
      <c r="F540" s="279"/>
      <c r="G540" s="303"/>
      <c r="H540" s="309">
        <v>96775685447</v>
      </c>
      <c r="I540" s="309"/>
      <c r="J540" s="309"/>
      <c r="K540" s="309">
        <v>114622907609</v>
      </c>
      <c r="L540" s="284"/>
      <c r="M540" s="284"/>
    </row>
    <row r="541" spans="1:13" s="278" customFormat="1" ht="18" customHeight="1">
      <c r="A541" s="279" t="s">
        <v>480</v>
      </c>
      <c r="B541" s="279"/>
      <c r="C541" s="279"/>
      <c r="D541" s="279"/>
      <c r="E541" s="303"/>
      <c r="F541" s="279"/>
      <c r="G541" s="303"/>
      <c r="H541" s="309">
        <f>'[1]Sheet1'!D13</f>
        <v>2051654517</v>
      </c>
      <c r="I541" s="309"/>
      <c r="J541" s="309"/>
      <c r="K541" s="309">
        <v>1305090000</v>
      </c>
      <c r="L541" s="284"/>
      <c r="M541" s="284"/>
    </row>
    <row r="542" spans="1:13" s="278" customFormat="1" ht="18" customHeight="1">
      <c r="A542" s="279" t="s">
        <v>481</v>
      </c>
      <c r="B542" s="279"/>
      <c r="C542" s="279"/>
      <c r="D542" s="279"/>
      <c r="E542" s="303"/>
      <c r="F542" s="279"/>
      <c r="G542" s="303"/>
      <c r="H542" s="309">
        <f>12065422157+81217407+21000000+46800000</f>
        <v>12214439564</v>
      </c>
      <c r="I542" s="309"/>
      <c r="J542" s="309"/>
      <c r="K542" s="309">
        <f>10520856692+1068850900+126154936+36000000</f>
        <v>11751862528</v>
      </c>
      <c r="L542" s="284"/>
      <c r="M542" s="284"/>
    </row>
    <row r="543" spans="1:13" s="278" customFormat="1" ht="18" customHeight="1">
      <c r="A543" s="279" t="s">
        <v>482</v>
      </c>
      <c r="B543" s="279"/>
      <c r="C543" s="279"/>
      <c r="D543" s="279"/>
      <c r="E543" s="303"/>
      <c r="F543" s="279"/>
      <c r="G543" s="303"/>
      <c r="H543" s="309">
        <f>81217407+70000000</f>
        <v>151217407</v>
      </c>
      <c r="I543" s="309"/>
      <c r="J543" s="309"/>
      <c r="K543" s="309">
        <f>36807654+126154936</f>
        <v>162962590</v>
      </c>
      <c r="L543" s="284"/>
      <c r="M543" s="284"/>
    </row>
    <row r="544" spans="1:13" s="308" customFormat="1" ht="18" customHeight="1">
      <c r="A544" s="275" t="s">
        <v>483</v>
      </c>
      <c r="B544" s="275"/>
      <c r="C544" s="275"/>
      <c r="D544" s="275"/>
      <c r="E544" s="304"/>
      <c r="F544" s="275"/>
      <c r="G544" s="304"/>
      <c r="H544" s="203" t="str">
        <f>H535</f>
        <v>Cuối kỳ</v>
      </c>
      <c r="I544" s="203"/>
      <c r="J544" s="203"/>
      <c r="K544" s="203" t="str">
        <f>K535</f>
        <v>Đầu kỳ</v>
      </c>
      <c r="L544" s="307"/>
      <c r="M544" s="307"/>
    </row>
    <row r="545" spans="1:13" s="308" customFormat="1" ht="18" customHeight="1">
      <c r="A545" s="311" t="s">
        <v>484</v>
      </c>
      <c r="B545" s="275"/>
      <c r="C545" s="275"/>
      <c r="D545" s="275"/>
      <c r="E545" s="304"/>
      <c r="F545" s="275"/>
      <c r="G545" s="304"/>
      <c r="H545" s="312">
        <f>'[1]KQKD-01'!E23</f>
        <v>47711585023</v>
      </c>
      <c r="I545" s="312"/>
      <c r="J545" s="312"/>
      <c r="K545" s="313">
        <f>'[1]KQKD-01'!F23+'[1]THUYETTC-01'!K566</f>
        <v>20872056561</v>
      </c>
      <c r="L545" s="307"/>
      <c r="M545" s="307"/>
    </row>
    <row r="546" spans="1:13" s="308" customFormat="1" ht="18" customHeight="1">
      <c r="A546" s="275" t="s">
        <v>485</v>
      </c>
      <c r="B546" s="275"/>
      <c r="C546" s="275"/>
      <c r="D546" s="275"/>
      <c r="E546" s="304"/>
      <c r="F546" s="275"/>
      <c r="G546" s="304"/>
      <c r="H546" s="305"/>
      <c r="I546" s="305"/>
      <c r="J546" s="305"/>
      <c r="K546" s="306"/>
      <c r="L546" s="307"/>
      <c r="M546" s="307"/>
    </row>
    <row r="547" spans="1:13" s="278" customFormat="1" ht="18" customHeight="1">
      <c r="A547" s="279" t="s">
        <v>486</v>
      </c>
      <c r="B547" s="279"/>
      <c r="C547" s="279"/>
      <c r="D547" s="279"/>
      <c r="E547" s="303"/>
      <c r="F547" s="279"/>
      <c r="G547" s="303"/>
      <c r="H547" s="314">
        <f>SUM(H548:H552)</f>
        <v>3257932790</v>
      </c>
      <c r="I547" s="314"/>
      <c r="J547" s="314"/>
      <c r="K547" s="310">
        <f>SUM(K548:K552)</f>
        <v>5800814171</v>
      </c>
      <c r="L547" s="314"/>
      <c r="M547" s="284"/>
    </row>
    <row r="548" spans="1:13" s="278" customFormat="1" ht="18" customHeight="1">
      <c r="A548" s="279" t="s">
        <v>487</v>
      </c>
      <c r="B548" s="279"/>
      <c r="C548" s="279"/>
      <c r="D548" s="279"/>
      <c r="E548" s="303"/>
      <c r="F548" s="279"/>
      <c r="G548" s="303"/>
      <c r="H548" s="314"/>
      <c r="I548" s="314"/>
      <c r="J548" s="314"/>
      <c r="K548" s="310">
        <v>14860620</v>
      </c>
      <c r="L548" s="314"/>
      <c r="M548" s="284"/>
    </row>
    <row r="549" spans="1:13" s="278" customFormat="1" ht="18" customHeight="1">
      <c r="A549" s="279" t="s">
        <v>488</v>
      </c>
      <c r="B549" s="279"/>
      <c r="C549" s="279"/>
      <c r="D549" s="279"/>
      <c r="E549" s="303"/>
      <c r="F549" s="279"/>
      <c r="G549" s="303"/>
      <c r="H549" s="314">
        <f>'[4]Sheet1'!$F$9</f>
        <v>48222532</v>
      </c>
      <c r="I549" s="314"/>
      <c r="J549" s="314"/>
      <c r="K549" s="310">
        <v>46212750</v>
      </c>
      <c r="L549" s="314"/>
      <c r="M549" s="284"/>
    </row>
    <row r="550" spans="1:13" s="278" customFormat="1" ht="18" customHeight="1">
      <c r="A550" s="279" t="s">
        <v>489</v>
      </c>
      <c r="B550" s="279"/>
      <c r="C550" s="279"/>
      <c r="D550" s="279"/>
      <c r="E550" s="303"/>
      <c r="F550" s="279"/>
      <c r="G550" s="303"/>
      <c r="H550" s="314">
        <v>159434715</v>
      </c>
      <c r="I550" s="314"/>
      <c r="J550" s="314"/>
      <c r="K550" s="310">
        <v>106756594</v>
      </c>
      <c r="L550" s="314"/>
      <c r="M550" s="284"/>
    </row>
    <row r="551" spans="1:13" s="278" customFormat="1" ht="18" customHeight="1">
      <c r="A551" s="279" t="s">
        <v>490</v>
      </c>
      <c r="B551" s="279"/>
      <c r="C551" s="279"/>
      <c r="D551" s="279"/>
      <c r="E551" s="303"/>
      <c r="F551" s="279"/>
      <c r="G551" s="303"/>
      <c r="H551" s="314">
        <f>'[4]Sheet1'!$F$34</f>
        <v>786262583</v>
      </c>
      <c r="I551" s="314"/>
      <c r="J551" s="314"/>
      <c r="K551" s="310">
        <v>394329494</v>
      </c>
      <c r="L551" s="314"/>
      <c r="M551" s="284"/>
    </row>
    <row r="552" spans="1:13" s="278" customFormat="1" ht="18" customHeight="1">
      <c r="A552" s="279" t="s">
        <v>491</v>
      </c>
      <c r="B552" s="279"/>
      <c r="C552" s="279"/>
      <c r="D552" s="279"/>
      <c r="E552" s="303"/>
      <c r="F552" s="279"/>
      <c r="G552" s="303"/>
      <c r="H552" s="314">
        <f>SUM(H553:H559)</f>
        <v>2264012960</v>
      </c>
      <c r="I552" s="314"/>
      <c r="J552" s="314"/>
      <c r="K552" s="310">
        <f>SUM(K553:K559)</f>
        <v>5238654713</v>
      </c>
      <c r="L552" s="314"/>
      <c r="M552" s="284"/>
    </row>
    <row r="553" spans="1:13" s="278" customFormat="1" ht="18" customHeight="1">
      <c r="A553" s="315" t="s">
        <v>492</v>
      </c>
      <c r="B553" s="279"/>
      <c r="C553" s="279"/>
      <c r="D553" s="279"/>
      <c r="E553" s="303"/>
      <c r="F553" s="279"/>
      <c r="G553" s="303"/>
      <c r="H553" s="314">
        <f>'[4]Sheet1'!$F$93</f>
        <v>355083473</v>
      </c>
      <c r="I553" s="314"/>
      <c r="J553" s="314"/>
      <c r="K553" s="310">
        <v>1383753332</v>
      </c>
      <c r="L553" s="314"/>
      <c r="M553" s="284"/>
    </row>
    <row r="554" spans="1:13" s="278" customFormat="1" ht="18" customHeight="1">
      <c r="A554" s="315" t="s">
        <v>493</v>
      </c>
      <c r="B554" s="279"/>
      <c r="C554" s="279"/>
      <c r="D554" s="279"/>
      <c r="E554" s="303"/>
      <c r="F554" s="279"/>
      <c r="G554" s="303"/>
      <c r="H554" s="314">
        <f>'[4]Sheet1'!$F$92</f>
        <v>69859048</v>
      </c>
      <c r="I554" s="314"/>
      <c r="J554" s="314"/>
      <c r="K554" s="310">
        <v>136462961</v>
      </c>
      <c r="L554" s="314"/>
      <c r="M554" s="284"/>
    </row>
    <row r="555" spans="1:13" s="278" customFormat="1" ht="18" customHeight="1">
      <c r="A555" s="315" t="s">
        <v>494</v>
      </c>
      <c r="B555" s="279"/>
      <c r="C555" s="279"/>
      <c r="D555" s="279"/>
      <c r="E555" s="303"/>
      <c r="F555" s="279"/>
      <c r="G555" s="303"/>
      <c r="H555" s="314">
        <f>'[1]TH TK 642'!D24</f>
        <v>1541400016</v>
      </c>
      <c r="I555" s="314"/>
      <c r="J555" s="314"/>
      <c r="K555" s="310">
        <v>2442814969</v>
      </c>
      <c r="L555" s="314"/>
      <c r="M555" s="284"/>
    </row>
    <row r="556" spans="1:13" s="278" customFormat="1" ht="18" customHeight="1">
      <c r="A556" s="315" t="s">
        <v>495</v>
      </c>
      <c r="B556" s="279"/>
      <c r="C556" s="279"/>
      <c r="D556" s="279"/>
      <c r="E556" s="303"/>
      <c r="F556" s="279"/>
      <c r="G556" s="303"/>
      <c r="H556" s="314"/>
      <c r="I556" s="314"/>
      <c r="J556" s="314"/>
      <c r="K556" s="310">
        <v>913920000</v>
      </c>
      <c r="L556" s="314"/>
      <c r="M556" s="284"/>
    </row>
    <row r="557" spans="1:13" s="278" customFormat="1" ht="18" customHeight="1">
      <c r="A557" s="315" t="s">
        <v>496</v>
      </c>
      <c r="B557" s="279"/>
      <c r="C557" s="279"/>
      <c r="D557" s="279"/>
      <c r="E557" s="303"/>
      <c r="F557" s="279"/>
      <c r="G557" s="303"/>
      <c r="H557" s="314">
        <f>K564</f>
        <v>4277299</v>
      </c>
      <c r="I557" s="314"/>
      <c r="J557" s="314"/>
      <c r="K557" s="314">
        <v>26721976</v>
      </c>
      <c r="L557" s="314"/>
      <c r="M557" s="284"/>
    </row>
    <row r="558" spans="1:13" s="278" customFormat="1" ht="18" customHeight="1">
      <c r="A558" s="315" t="s">
        <v>497</v>
      </c>
      <c r="B558" s="279"/>
      <c r="C558" s="279"/>
      <c r="D558" s="279"/>
      <c r="E558" s="303"/>
      <c r="F558" s="279"/>
      <c r="G558" s="303"/>
      <c r="H558" s="314">
        <f>'[4]Sheet1'!$F$15-H550</f>
        <v>272404617</v>
      </c>
      <c r="I558" s="314"/>
      <c r="J558" s="314"/>
      <c r="K558" s="314">
        <v>334981475</v>
      </c>
      <c r="L558" s="314"/>
      <c r="M558" s="284"/>
    </row>
    <row r="559" spans="1:13" s="278" customFormat="1" ht="18" customHeight="1">
      <c r="A559" s="315" t="s">
        <v>498</v>
      </c>
      <c r="B559" s="279"/>
      <c r="C559" s="279"/>
      <c r="D559" s="279"/>
      <c r="E559" s="303"/>
      <c r="F559" s="279"/>
      <c r="G559" s="303"/>
      <c r="H559" s="314">
        <f>'[4]Sheet1'!$F$108</f>
        <v>20988507</v>
      </c>
      <c r="I559" s="314"/>
      <c r="J559" s="314"/>
      <c r="K559" s="310"/>
      <c r="L559" s="314"/>
      <c r="M559" s="284"/>
    </row>
    <row r="560" spans="1:13" s="278" customFormat="1" ht="18" customHeight="1">
      <c r="A560" s="279" t="s">
        <v>499</v>
      </c>
      <c r="B560" s="279"/>
      <c r="C560" s="279"/>
      <c r="D560" s="279"/>
      <c r="E560" s="303"/>
      <c r="F560" s="279"/>
      <c r="G560" s="303"/>
      <c r="H560" s="314">
        <f>SUM(H561:H564)</f>
        <v>1943489823</v>
      </c>
      <c r="I560" s="314"/>
      <c r="J560" s="314"/>
      <c r="K560" s="310">
        <f>SUM(K561:K564)</f>
        <v>5377707943</v>
      </c>
      <c r="L560" s="314"/>
      <c r="M560" s="284"/>
    </row>
    <row r="561" spans="1:13" s="278" customFormat="1" ht="18" customHeight="1">
      <c r="A561" s="279" t="s">
        <v>500</v>
      </c>
      <c r="B561" s="279"/>
      <c r="C561" s="279"/>
      <c r="D561" s="279"/>
      <c r="E561" s="303"/>
      <c r="F561" s="279"/>
      <c r="G561" s="303"/>
      <c r="H561" s="314">
        <f>'[4]Sheet1'!$F$110</f>
        <v>1943489823</v>
      </c>
      <c r="I561" s="314"/>
      <c r="J561" s="314"/>
      <c r="K561" s="310">
        <v>5162025446</v>
      </c>
      <c r="L561" s="314"/>
      <c r="M561" s="284"/>
    </row>
    <row r="562" spans="1:13" s="278" customFormat="1" ht="18" customHeight="1">
      <c r="A562" s="279" t="s">
        <v>501</v>
      </c>
      <c r="B562" s="279"/>
      <c r="C562" s="279"/>
      <c r="D562" s="279"/>
      <c r="E562" s="303"/>
      <c r="F562" s="279"/>
      <c r="G562" s="303"/>
      <c r="H562" s="314"/>
      <c r="I562" s="314"/>
      <c r="J562" s="314"/>
      <c r="K562" s="310"/>
      <c r="L562" s="314"/>
      <c r="M562" s="284"/>
    </row>
    <row r="563" spans="1:13" s="278" customFormat="1" ht="18" customHeight="1">
      <c r="A563" s="279" t="s">
        <v>502</v>
      </c>
      <c r="B563" s="279"/>
      <c r="C563" s="279"/>
      <c r="D563" s="279"/>
      <c r="E563" s="303"/>
      <c r="F563" s="279"/>
      <c r="G563" s="303"/>
      <c r="H563" s="314"/>
      <c r="I563" s="314"/>
      <c r="J563" s="314"/>
      <c r="K563" s="310">
        <v>211405198</v>
      </c>
      <c r="L563" s="314"/>
      <c r="M563" s="284"/>
    </row>
    <row r="564" spans="1:13" s="278" customFormat="1" ht="18" customHeight="1">
      <c r="A564" s="279" t="s">
        <v>503</v>
      </c>
      <c r="B564" s="279"/>
      <c r="C564" s="279"/>
      <c r="D564" s="279"/>
      <c r="E564" s="303"/>
      <c r="F564" s="279"/>
      <c r="G564" s="303"/>
      <c r="H564" s="314"/>
      <c r="I564" s="314"/>
      <c r="J564" s="314"/>
      <c r="K564" s="310">
        <v>4277299</v>
      </c>
      <c r="L564" s="314"/>
      <c r="M564" s="284"/>
    </row>
    <row r="565" spans="1:13" s="308" customFormat="1" ht="18" customHeight="1">
      <c r="A565" s="275" t="s">
        <v>504</v>
      </c>
      <c r="B565" s="275"/>
      <c r="C565" s="275"/>
      <c r="D565" s="275"/>
      <c r="E565" s="304"/>
      <c r="F565" s="275"/>
      <c r="G565" s="304"/>
      <c r="H565" s="312">
        <f>H545+H547-H560</f>
        <v>49026027990</v>
      </c>
      <c r="I565" s="312"/>
      <c r="J565" s="312"/>
      <c r="K565" s="313">
        <f>K545+K547-K560</f>
        <v>21295162789</v>
      </c>
      <c r="L565" s="312"/>
      <c r="M565" s="312"/>
    </row>
    <row r="566" spans="1:13" s="308" customFormat="1" ht="18" customHeight="1" hidden="1">
      <c r="A566" s="275" t="s">
        <v>505</v>
      </c>
      <c r="B566" s="275"/>
      <c r="C566" s="275"/>
      <c r="D566" s="275"/>
      <c r="E566" s="304"/>
      <c r="F566" s="275"/>
      <c r="G566" s="304"/>
      <c r="H566" s="312"/>
      <c r="I566" s="312"/>
      <c r="J566" s="312"/>
      <c r="K566" s="313"/>
      <c r="L566" s="312"/>
      <c r="M566" s="312"/>
    </row>
    <row r="567" spans="1:13" s="308" customFormat="1" ht="18" customHeight="1" hidden="1">
      <c r="A567" s="311" t="s">
        <v>506</v>
      </c>
      <c r="B567" s="275"/>
      <c r="C567" s="275"/>
      <c r="D567" s="275"/>
      <c r="E567" s="304"/>
      <c r="F567" s="275"/>
      <c r="G567" s="304"/>
      <c r="H567" s="312">
        <f>H545-H566</f>
        <v>47711585023</v>
      </c>
      <c r="I567" s="312"/>
      <c r="J567" s="312"/>
      <c r="K567" s="313">
        <f>K545-K566</f>
        <v>20872056561</v>
      </c>
      <c r="L567" s="312"/>
      <c r="M567" s="312"/>
    </row>
    <row r="568" spans="1:13" s="278" customFormat="1" ht="18" customHeight="1">
      <c r="A568" s="275" t="s">
        <v>507</v>
      </c>
      <c r="B568" s="279"/>
      <c r="C568" s="279"/>
      <c r="D568" s="279"/>
      <c r="E568" s="303"/>
      <c r="F568" s="279"/>
      <c r="G568" s="303"/>
      <c r="H568" s="314"/>
      <c r="I568" s="314"/>
      <c r="J568" s="314"/>
      <c r="K568" s="310"/>
      <c r="L568" s="314"/>
      <c r="M568" s="284"/>
    </row>
    <row r="569" spans="1:13" s="278" customFormat="1" ht="18" customHeight="1">
      <c r="A569" s="279" t="s">
        <v>508</v>
      </c>
      <c r="B569" s="279"/>
      <c r="C569" s="279"/>
      <c r="D569" s="279"/>
      <c r="E569" s="303"/>
      <c r="F569" s="279"/>
      <c r="G569" s="303"/>
      <c r="H569" s="314">
        <f>'[1]THUE TNDN'!I58</f>
        <v>5909067961</v>
      </c>
      <c r="I569" s="314"/>
      <c r="J569" s="314"/>
      <c r="K569" s="310">
        <v>4684935814</v>
      </c>
      <c r="L569" s="314"/>
      <c r="M569" s="284"/>
    </row>
    <row r="570" spans="1:13" s="278" customFormat="1" ht="18" customHeight="1">
      <c r="A570" s="279" t="s">
        <v>509</v>
      </c>
      <c r="B570" s="279"/>
      <c r="C570" s="279"/>
      <c r="D570" s="279"/>
      <c r="E570" s="303"/>
      <c r="F570" s="279"/>
      <c r="G570" s="303"/>
      <c r="H570" s="314">
        <f>'[1]KQKD-01'!E24-'[1]THUYETTC-01'!H569</f>
        <v>3960812070</v>
      </c>
      <c r="I570" s="314"/>
      <c r="J570" s="314"/>
      <c r="K570" s="310">
        <v>152316808</v>
      </c>
      <c r="L570" s="314"/>
      <c r="M570" s="284"/>
    </row>
    <row r="571" spans="1:13" s="278" customFormat="1" ht="18" customHeight="1">
      <c r="A571" s="275" t="s">
        <v>510</v>
      </c>
      <c r="B571" s="279"/>
      <c r="C571" s="279"/>
      <c r="D571" s="279"/>
      <c r="E571" s="303"/>
      <c r="F571" s="279"/>
      <c r="G571" s="303"/>
      <c r="H571" s="314"/>
      <c r="I571" s="314"/>
      <c r="J571" s="314"/>
      <c r="K571" s="310"/>
      <c r="L571" s="314"/>
      <c r="M571" s="284"/>
    </row>
    <row r="572" spans="1:13" s="308" customFormat="1" ht="18" customHeight="1" hidden="1">
      <c r="A572" s="275" t="s">
        <v>511</v>
      </c>
      <c r="B572" s="275"/>
      <c r="C572" s="275"/>
      <c r="D572" s="275"/>
      <c r="E572" s="304"/>
      <c r="F572" s="275"/>
      <c r="G572" s="304"/>
      <c r="H572" s="312"/>
      <c r="I572" s="312"/>
      <c r="J572" s="312"/>
      <c r="K572" s="312"/>
      <c r="L572" s="312"/>
      <c r="M572" s="307"/>
    </row>
    <row r="573" spans="1:13" s="308" customFormat="1" ht="18" customHeight="1">
      <c r="A573" s="275" t="s">
        <v>512</v>
      </c>
      <c r="B573" s="275"/>
      <c r="C573" s="275"/>
      <c r="D573" s="275"/>
      <c r="E573" s="304"/>
      <c r="F573" s="275"/>
      <c r="G573" s="304"/>
      <c r="H573" s="313">
        <f>H545-H569-H570</f>
        <v>37841704992</v>
      </c>
      <c r="I573" s="313"/>
      <c r="J573" s="313"/>
      <c r="K573" s="313">
        <f>K567-K569-K570</f>
        <v>16034803939</v>
      </c>
      <c r="L573" s="312"/>
      <c r="M573" s="307"/>
    </row>
    <row r="574" spans="1:13" s="308" customFormat="1" ht="18" customHeight="1">
      <c r="A574" s="275" t="s">
        <v>513</v>
      </c>
      <c r="B574" s="275"/>
      <c r="C574" s="275"/>
      <c r="D574" s="275"/>
      <c r="E574" s="304"/>
      <c r="F574" s="275"/>
      <c r="G574" s="304"/>
      <c r="H574" s="312">
        <f>H573</f>
        <v>37841704992</v>
      </c>
      <c r="I574" s="312"/>
      <c r="J574" s="312"/>
      <c r="K574" s="313">
        <f>K573</f>
        <v>16034803939</v>
      </c>
      <c r="L574" s="312"/>
      <c r="M574" s="307"/>
    </row>
    <row r="575" spans="1:13" s="308" customFormat="1" ht="18" customHeight="1">
      <c r="A575" s="279" t="s">
        <v>514</v>
      </c>
      <c r="B575" s="275"/>
      <c r="C575" s="275"/>
      <c r="D575" s="275"/>
      <c r="E575" s="304"/>
      <c r="F575" s="275"/>
      <c r="G575" s="304"/>
      <c r="H575" s="312">
        <v>4277299</v>
      </c>
      <c r="I575" s="312"/>
      <c r="J575" s="312"/>
      <c r="K575" s="310">
        <v>26721976</v>
      </c>
      <c r="L575" s="312"/>
      <c r="M575" s="307"/>
    </row>
    <row r="576" spans="1:13" s="308" customFormat="1" ht="18" customHeight="1" hidden="1">
      <c r="A576" s="316" t="s">
        <v>515</v>
      </c>
      <c r="B576" s="275"/>
      <c r="C576" s="275"/>
      <c r="D576" s="275"/>
      <c r="E576" s="304"/>
      <c r="F576" s="275"/>
      <c r="G576" s="304"/>
      <c r="H576" s="312"/>
      <c r="I576" s="312"/>
      <c r="J576" s="312"/>
      <c r="K576" s="309"/>
      <c r="L576" s="312"/>
      <c r="M576" s="307"/>
    </row>
    <row r="577" spans="1:13" s="308" customFormat="1" ht="18" customHeight="1">
      <c r="A577" s="279" t="s">
        <v>516</v>
      </c>
      <c r="B577" s="275"/>
      <c r="C577" s="275"/>
      <c r="D577" s="275"/>
      <c r="E577" s="304"/>
      <c r="F577" s="275"/>
      <c r="G577" s="304"/>
      <c r="H577" s="312"/>
      <c r="I577" s="312"/>
      <c r="J577" s="312"/>
      <c r="K577" s="309"/>
      <c r="L577" s="312"/>
      <c r="M577" s="307"/>
    </row>
    <row r="578" spans="1:13" s="308" customFormat="1" ht="18" customHeight="1">
      <c r="A578" s="279" t="s">
        <v>517</v>
      </c>
      <c r="B578" s="275"/>
      <c r="C578" s="275"/>
      <c r="D578" s="275"/>
      <c r="E578" s="304"/>
      <c r="F578" s="275"/>
      <c r="G578" s="304"/>
      <c r="H578" s="312"/>
      <c r="I578" s="312"/>
      <c r="J578" s="312"/>
      <c r="K578" s="309"/>
      <c r="L578" s="312"/>
      <c r="M578" s="307"/>
    </row>
    <row r="579" spans="1:13" s="308" customFormat="1" ht="18" customHeight="1">
      <c r="A579" s="279" t="s">
        <v>518</v>
      </c>
      <c r="B579" s="275"/>
      <c r="C579" s="275"/>
      <c r="D579" s="275"/>
      <c r="E579" s="304"/>
      <c r="F579" s="275"/>
      <c r="G579" s="304"/>
      <c r="H579" s="312"/>
      <c r="I579" s="312"/>
      <c r="J579" s="312"/>
      <c r="K579" s="309"/>
      <c r="L579" s="312"/>
      <c r="M579" s="307"/>
    </row>
    <row r="580" spans="1:13" s="308" customFormat="1" ht="18" customHeight="1">
      <c r="A580" s="279" t="s">
        <v>519</v>
      </c>
      <c r="B580" s="275"/>
      <c r="C580" s="275"/>
      <c r="D580" s="275"/>
      <c r="E580" s="304"/>
      <c r="F580" s="275"/>
      <c r="G580" s="304"/>
      <c r="H580" s="312"/>
      <c r="I580" s="312"/>
      <c r="J580" s="312"/>
      <c r="K580" s="309"/>
      <c r="L580" s="312"/>
      <c r="M580" s="307"/>
    </row>
    <row r="581" spans="1:13" s="308" customFormat="1" ht="18" customHeight="1">
      <c r="A581" s="279" t="s">
        <v>520</v>
      </c>
      <c r="B581" s="275"/>
      <c r="C581" s="275"/>
      <c r="D581" s="275"/>
      <c r="E581" s="304"/>
      <c r="F581" s="275"/>
      <c r="G581" s="304"/>
      <c r="H581" s="312"/>
      <c r="I581" s="312"/>
      <c r="J581" s="312"/>
      <c r="K581" s="309">
        <v>4277299</v>
      </c>
      <c r="L581" s="312"/>
      <c r="M581" s="307"/>
    </row>
    <row r="582" spans="1:13" s="308" customFormat="1" ht="18" customHeight="1">
      <c r="A582" s="275" t="s">
        <v>521</v>
      </c>
      <c r="B582" s="275"/>
      <c r="C582" s="275"/>
      <c r="D582" s="275"/>
      <c r="E582" s="304"/>
      <c r="F582" s="275"/>
      <c r="G582" s="304"/>
      <c r="H582" s="312">
        <f>H574+H575</f>
        <v>37845982291</v>
      </c>
      <c r="I582" s="312"/>
      <c r="J582" s="312"/>
      <c r="K582" s="317">
        <f>K574+K575-K581</f>
        <v>16057248616</v>
      </c>
      <c r="L582" s="312"/>
      <c r="M582" s="307"/>
    </row>
    <row r="583" spans="1:13" s="278" customFormat="1" ht="18" customHeight="1">
      <c r="A583" s="316" t="s">
        <v>522</v>
      </c>
      <c r="B583" s="279"/>
      <c r="C583" s="279"/>
      <c r="D583" s="279"/>
      <c r="E583" s="303"/>
      <c r="F583" s="279"/>
      <c r="G583" s="303"/>
      <c r="H583" s="318">
        <f>'[1]Sheet1'!C12</f>
        <v>11353794687</v>
      </c>
      <c r="I583" s="318"/>
      <c r="J583" s="318"/>
      <c r="K583" s="309">
        <v>4817174585</v>
      </c>
      <c r="L583" s="314"/>
      <c r="M583" s="284"/>
    </row>
    <row r="584" spans="1:13" s="278" customFormat="1" ht="18" customHeight="1">
      <c r="A584" s="316" t="s">
        <v>523</v>
      </c>
      <c r="B584" s="279"/>
      <c r="C584" s="279"/>
      <c r="D584" s="279"/>
      <c r="E584" s="303"/>
      <c r="F584" s="279"/>
      <c r="G584" s="303"/>
      <c r="H584" s="309">
        <f>'[1]Sheet1'!C16</f>
        <v>170971210</v>
      </c>
      <c r="I584" s="309"/>
      <c r="J584" s="309"/>
      <c r="K584" s="309">
        <v>85644282</v>
      </c>
      <c r="L584" s="314"/>
      <c r="M584" s="284"/>
    </row>
    <row r="585" spans="1:13" s="278" customFormat="1" ht="18" customHeight="1">
      <c r="A585" s="316" t="s">
        <v>524</v>
      </c>
      <c r="B585" s="279"/>
      <c r="C585" s="279"/>
      <c r="D585" s="279"/>
      <c r="E585" s="303"/>
      <c r="F585" s="279"/>
      <c r="G585" s="303"/>
      <c r="H585" s="309">
        <f>'[1]Sheet1'!C14</f>
        <v>7104302320</v>
      </c>
      <c r="I585" s="309"/>
      <c r="J585" s="309"/>
      <c r="K585" s="309">
        <v>6692657849</v>
      </c>
      <c r="L585" s="314"/>
      <c r="M585" s="284"/>
    </row>
    <row r="586" spans="1:13" s="278" customFormat="1" ht="18" customHeight="1">
      <c r="A586" s="316" t="s">
        <v>525</v>
      </c>
      <c r="B586" s="279"/>
      <c r="C586" s="279"/>
      <c r="D586" s="279"/>
      <c r="E586" s="303"/>
      <c r="F586" s="279"/>
      <c r="G586" s="303"/>
      <c r="H586" s="309">
        <f>'[1]Sheet1'!C15</f>
        <v>4736201546</v>
      </c>
      <c r="I586" s="309"/>
      <c r="J586" s="309"/>
      <c r="K586" s="309">
        <v>4461771900</v>
      </c>
      <c r="L586" s="314"/>
      <c r="M586" s="284"/>
    </row>
    <row r="587" spans="1:13" s="278" customFormat="1" ht="18" customHeight="1">
      <c r="A587" s="316" t="s">
        <v>526</v>
      </c>
      <c r="B587" s="279"/>
      <c r="C587" s="279"/>
      <c r="D587" s="279"/>
      <c r="E587" s="303"/>
      <c r="F587" s="279"/>
      <c r="G587" s="303"/>
      <c r="H587" s="309">
        <f>H582-H583-H584-H585-H586</f>
        <v>14480712528</v>
      </c>
      <c r="I587" s="309"/>
      <c r="J587" s="309"/>
      <c r="K587" s="309">
        <f>K582-K583-K584-K585-K586</f>
        <v>0</v>
      </c>
      <c r="L587" s="314"/>
      <c r="M587" s="284"/>
    </row>
    <row r="588" spans="1:13" s="308" customFormat="1" ht="18" customHeight="1">
      <c r="A588" s="275" t="s">
        <v>527</v>
      </c>
      <c r="B588" s="275"/>
      <c r="C588" s="275"/>
      <c r="D588" s="275"/>
      <c r="E588" s="304"/>
      <c r="F588" s="275"/>
      <c r="G588" s="304"/>
      <c r="H588" s="317"/>
      <c r="I588" s="317"/>
      <c r="J588" s="317"/>
      <c r="K588" s="317">
        <f>K589+K590</f>
        <v>3010297452</v>
      </c>
      <c r="L588" s="312"/>
      <c r="M588" s="307"/>
    </row>
    <row r="589" spans="1:13" s="322" customFormat="1" ht="18" customHeight="1">
      <c r="A589" s="316" t="s">
        <v>528</v>
      </c>
      <c r="B589" s="279"/>
      <c r="C589" s="279"/>
      <c r="D589" s="279"/>
      <c r="E589" s="303"/>
      <c r="F589" s="279"/>
      <c r="G589" s="303"/>
      <c r="H589" s="319">
        <f>'[1]Sheet1'!C18</f>
        <v>0</v>
      </c>
      <c r="I589" s="319"/>
      <c r="J589" s="319"/>
      <c r="K589" s="309">
        <v>3010297452</v>
      </c>
      <c r="L589" s="320"/>
      <c r="M589" s="321"/>
    </row>
    <row r="590" spans="1:13" s="327" customFormat="1" ht="18" customHeight="1">
      <c r="A590" s="316" t="s">
        <v>529</v>
      </c>
      <c r="B590" s="275"/>
      <c r="C590" s="275"/>
      <c r="D590" s="275"/>
      <c r="E590" s="304"/>
      <c r="F590" s="275"/>
      <c r="G590" s="304"/>
      <c r="H590" s="323"/>
      <c r="I590" s="323"/>
      <c r="J590" s="323"/>
      <c r="K590" s="324"/>
      <c r="L590" s="325"/>
      <c r="M590" s="326"/>
    </row>
    <row r="591" spans="1:13" s="327" customFormat="1" ht="18" customHeight="1">
      <c r="A591" s="275" t="s">
        <v>530</v>
      </c>
      <c r="B591" s="275"/>
      <c r="C591" s="275"/>
      <c r="D591" s="275"/>
      <c r="E591" s="304"/>
      <c r="F591" s="275"/>
      <c r="G591" s="304"/>
      <c r="H591" s="323">
        <f>H582</f>
        <v>37845982291</v>
      </c>
      <c r="I591" s="323"/>
      <c r="J591" s="323"/>
      <c r="K591" s="324">
        <f>K582</f>
        <v>16057248616</v>
      </c>
      <c r="L591" s="325"/>
      <c r="M591" s="326"/>
    </row>
    <row r="592" spans="1:13" s="327" customFormat="1" ht="18" customHeight="1">
      <c r="A592" s="279" t="s">
        <v>531</v>
      </c>
      <c r="B592" s="275"/>
      <c r="C592" s="275"/>
      <c r="D592" s="275"/>
      <c r="E592" s="304"/>
      <c r="F592" s="275"/>
      <c r="G592" s="304"/>
      <c r="H592" s="328">
        <f>H583</f>
        <v>11353794687</v>
      </c>
      <c r="I592" s="323"/>
      <c r="J592" s="323"/>
      <c r="K592" s="309">
        <f>K583-K588</f>
        <v>1806877133</v>
      </c>
      <c r="L592" s="325"/>
      <c r="M592" s="326"/>
    </row>
    <row r="593" spans="1:13" s="327" customFormat="1" ht="18" customHeight="1">
      <c r="A593" s="279" t="s">
        <v>532</v>
      </c>
      <c r="B593" s="275"/>
      <c r="C593" s="275"/>
      <c r="D593" s="275"/>
      <c r="E593" s="304"/>
      <c r="F593" s="275"/>
      <c r="G593" s="304"/>
      <c r="H593" s="328">
        <f>H585</f>
        <v>7104302320</v>
      </c>
      <c r="I593" s="323"/>
      <c r="J593" s="323"/>
      <c r="K593" s="309">
        <v>8498836320</v>
      </c>
      <c r="L593" s="325"/>
      <c r="M593" s="326"/>
    </row>
    <row r="594" spans="1:13" s="327" customFormat="1" ht="18" customHeight="1">
      <c r="A594" s="279" t="s">
        <v>533</v>
      </c>
      <c r="B594" s="275"/>
      <c r="C594" s="275"/>
      <c r="D594" s="275"/>
      <c r="E594" s="304"/>
      <c r="F594" s="275"/>
      <c r="G594" s="304"/>
      <c r="H594" s="328">
        <f>H586</f>
        <v>4736201546</v>
      </c>
      <c r="I594" s="323"/>
      <c r="J594" s="323"/>
      <c r="K594" s="309">
        <v>5665890881</v>
      </c>
      <c r="L594" s="325"/>
      <c r="M594" s="326"/>
    </row>
    <row r="595" spans="1:13" s="327" customFormat="1" ht="18" customHeight="1">
      <c r="A595" s="279" t="s">
        <v>534</v>
      </c>
      <c r="B595" s="275"/>
      <c r="C595" s="275"/>
      <c r="D595" s="275"/>
      <c r="E595" s="304"/>
      <c r="F595" s="275"/>
      <c r="G595" s="304"/>
      <c r="H595" s="328">
        <f>H584</f>
        <v>170971210</v>
      </c>
      <c r="I595" s="323"/>
      <c r="J595" s="323"/>
      <c r="K595" s="309">
        <f>K584</f>
        <v>85644282</v>
      </c>
      <c r="L595" s="325"/>
      <c r="M595" s="326"/>
    </row>
    <row r="596" spans="1:13" s="327" customFormat="1" ht="18" customHeight="1">
      <c r="A596" s="279" t="s">
        <v>535</v>
      </c>
      <c r="B596" s="275"/>
      <c r="C596" s="275"/>
      <c r="D596" s="275"/>
      <c r="E596" s="304"/>
      <c r="F596" s="275"/>
      <c r="G596" s="304"/>
      <c r="H596" s="328">
        <f>H587</f>
        <v>14480712528</v>
      </c>
      <c r="I596" s="323"/>
      <c r="J596" s="323"/>
      <c r="K596" s="329"/>
      <c r="L596" s="325"/>
      <c r="M596" s="326"/>
    </row>
    <row r="597" spans="1:13" s="327" customFormat="1" ht="18" customHeight="1">
      <c r="A597" s="330" t="s">
        <v>536</v>
      </c>
      <c r="B597" s="275"/>
      <c r="C597" s="275"/>
      <c r="D597" s="275"/>
      <c r="E597" s="304"/>
      <c r="F597" s="275"/>
      <c r="G597" s="304"/>
      <c r="H597" s="323"/>
      <c r="I597" s="323"/>
      <c r="J597" s="323"/>
      <c r="K597" s="329"/>
      <c r="L597" s="325"/>
      <c r="M597" s="326"/>
    </row>
    <row r="598" spans="1:13" s="327" customFormat="1" ht="18" customHeight="1">
      <c r="A598" s="275" t="s">
        <v>537</v>
      </c>
      <c r="B598" s="275"/>
      <c r="C598" s="275"/>
      <c r="D598" s="275"/>
      <c r="E598" s="304"/>
      <c r="F598" s="275"/>
      <c r="G598" s="304"/>
      <c r="H598" s="331">
        <f>H599+H600</f>
        <v>1077985093</v>
      </c>
      <c r="I598" s="323"/>
      <c r="J598" s="323"/>
      <c r="K598" s="331">
        <f>K599+K600</f>
        <v>1312830081</v>
      </c>
      <c r="L598" s="325"/>
      <c r="M598" s="326"/>
    </row>
    <row r="599" spans="1:13" s="327" customFormat="1" ht="18" customHeight="1">
      <c r="A599" s="316" t="s">
        <v>538</v>
      </c>
      <c r="B599" s="275"/>
      <c r="C599" s="275"/>
      <c r="D599" s="275"/>
      <c r="E599" s="304"/>
      <c r="F599" s="275"/>
      <c r="G599" s="304"/>
      <c r="H599" s="328">
        <v>934132566</v>
      </c>
      <c r="I599" s="323"/>
      <c r="J599" s="323"/>
      <c r="K599" s="309">
        <v>1142527197</v>
      </c>
      <c r="L599" s="325"/>
      <c r="M599" s="326"/>
    </row>
    <row r="600" spans="1:13" s="327" customFormat="1" ht="18" customHeight="1">
      <c r="A600" s="316" t="s">
        <v>539</v>
      </c>
      <c r="B600" s="275"/>
      <c r="C600" s="275"/>
      <c r="D600" s="275"/>
      <c r="E600" s="304"/>
      <c r="F600" s="275"/>
      <c r="G600" s="304"/>
      <c r="H600" s="328">
        <f>92156277+51696250</f>
        <v>143852527</v>
      </c>
      <c r="I600" s="323"/>
      <c r="J600" s="323"/>
      <c r="K600" s="309">
        <f>99777697+70525187</f>
        <v>170302884</v>
      </c>
      <c r="L600" s="325"/>
      <c r="M600" s="326"/>
    </row>
    <row r="601" spans="1:13" s="327" customFormat="1" ht="18" customHeight="1">
      <c r="A601" s="275" t="s">
        <v>540</v>
      </c>
      <c r="B601" s="275"/>
      <c r="C601" s="275"/>
      <c r="D601" s="275"/>
      <c r="E601" s="304"/>
      <c r="F601" s="275"/>
      <c r="G601" s="304"/>
      <c r="H601" s="331">
        <f>H603</f>
        <v>20988507</v>
      </c>
      <c r="I601" s="323"/>
      <c r="J601" s="323"/>
      <c r="K601" s="317">
        <f>K602</f>
        <v>4277299</v>
      </c>
      <c r="L601" s="325"/>
      <c r="M601" s="326"/>
    </row>
    <row r="602" spans="1:13" s="327" customFormat="1" ht="18" customHeight="1">
      <c r="A602" s="316" t="s">
        <v>541</v>
      </c>
      <c r="B602" s="275"/>
      <c r="C602" s="275"/>
      <c r="D602" s="275"/>
      <c r="E602" s="304"/>
      <c r="F602" s="275"/>
      <c r="G602" s="304"/>
      <c r="H602" s="323"/>
      <c r="I602" s="323"/>
      <c r="J602" s="323"/>
      <c r="K602" s="309">
        <v>4277299</v>
      </c>
      <c r="L602" s="325"/>
      <c r="M602" s="326"/>
    </row>
    <row r="603" spans="1:13" s="327" customFormat="1" ht="18" customHeight="1">
      <c r="A603" s="316" t="s">
        <v>542</v>
      </c>
      <c r="B603" s="275"/>
      <c r="C603" s="275"/>
      <c r="D603" s="275"/>
      <c r="E603" s="304"/>
      <c r="F603" s="275"/>
      <c r="G603" s="304"/>
      <c r="H603" s="328">
        <v>20988507</v>
      </c>
      <c r="I603" s="323"/>
      <c r="J603" s="323"/>
      <c r="K603" s="329"/>
      <c r="L603" s="325"/>
      <c r="M603" s="326"/>
    </row>
    <row r="604" spans="1:13" s="327" customFormat="1" ht="18" customHeight="1">
      <c r="A604" s="275" t="s">
        <v>543</v>
      </c>
      <c r="B604" s="275"/>
      <c r="C604" s="275"/>
      <c r="D604" s="275"/>
      <c r="E604" s="304"/>
      <c r="F604" s="275"/>
      <c r="G604" s="304"/>
      <c r="H604" s="331">
        <f>H605</f>
        <v>4730470</v>
      </c>
      <c r="I604" s="323"/>
      <c r="J604" s="323"/>
      <c r="K604" s="317">
        <f>K605</f>
        <v>8370453</v>
      </c>
      <c r="L604" s="325"/>
      <c r="M604" s="326"/>
    </row>
    <row r="605" spans="1:13" s="327" customFormat="1" ht="18" customHeight="1">
      <c r="A605" s="316" t="s">
        <v>544</v>
      </c>
      <c r="B605" s="275"/>
      <c r="C605" s="275"/>
      <c r="D605" s="275"/>
      <c r="E605" s="304"/>
      <c r="F605" s="275"/>
      <c r="G605" s="304"/>
      <c r="H605" s="328">
        <f>'[1]TH TAI CHINH '!F38</f>
        <v>4730470</v>
      </c>
      <c r="I605" s="323"/>
      <c r="J605" s="323"/>
      <c r="K605" s="309">
        <v>8370453</v>
      </c>
      <c r="L605" s="325"/>
      <c r="M605" s="326"/>
    </row>
    <row r="606" spans="1:13" s="327" customFormat="1" ht="18" customHeight="1">
      <c r="A606" s="316" t="s">
        <v>545</v>
      </c>
      <c r="B606" s="275"/>
      <c r="C606" s="275"/>
      <c r="D606" s="275"/>
      <c r="E606" s="304"/>
      <c r="F606" s="275"/>
      <c r="G606" s="304"/>
      <c r="H606" s="323"/>
      <c r="I606" s="323"/>
      <c r="J606" s="323"/>
      <c r="K606" s="329"/>
      <c r="L606" s="325"/>
      <c r="M606" s="326"/>
    </row>
    <row r="607" spans="1:13" s="327" customFormat="1" ht="18" customHeight="1">
      <c r="A607" s="275" t="s">
        <v>546</v>
      </c>
      <c r="B607" s="275"/>
      <c r="C607" s="275"/>
      <c r="D607" s="275"/>
      <c r="E607" s="304"/>
      <c r="F607" s="275"/>
      <c r="G607" s="304"/>
      <c r="H607" s="323"/>
      <c r="I607" s="323"/>
      <c r="J607" s="323"/>
      <c r="K607" s="329"/>
      <c r="L607" s="325"/>
      <c r="M607" s="326"/>
    </row>
    <row r="608" spans="1:13" s="327" customFormat="1" ht="18" customHeight="1" hidden="1">
      <c r="A608" s="316" t="s">
        <v>547</v>
      </c>
      <c r="B608" s="275"/>
      <c r="C608" s="275"/>
      <c r="D608" s="275"/>
      <c r="E608" s="304"/>
      <c r="F608" s="275"/>
      <c r="G608" s="304"/>
      <c r="H608" s="328"/>
      <c r="I608" s="323"/>
      <c r="J608" s="323"/>
      <c r="K608" s="309"/>
      <c r="L608" s="325"/>
      <c r="M608" s="326"/>
    </row>
    <row r="609" spans="1:13" s="327" customFormat="1" ht="18" customHeight="1" hidden="1">
      <c r="A609" s="316" t="s">
        <v>548</v>
      </c>
      <c r="B609" s="275"/>
      <c r="C609" s="275"/>
      <c r="D609" s="275"/>
      <c r="E609" s="304"/>
      <c r="F609" s="275"/>
      <c r="G609" s="304"/>
      <c r="H609" s="328"/>
      <c r="I609" s="323"/>
      <c r="J609" s="323"/>
      <c r="K609" s="309"/>
      <c r="L609" s="325"/>
      <c r="M609" s="326"/>
    </row>
    <row r="610" spans="1:13" s="327" customFormat="1" ht="18" customHeight="1" hidden="1">
      <c r="A610" s="316" t="s">
        <v>549</v>
      </c>
      <c r="B610" s="275"/>
      <c r="C610" s="275"/>
      <c r="D610" s="275"/>
      <c r="E610" s="304"/>
      <c r="F610" s="275"/>
      <c r="G610" s="304"/>
      <c r="H610" s="323"/>
      <c r="I610" s="323"/>
      <c r="J610" s="323"/>
      <c r="K610" s="329"/>
      <c r="L610" s="325"/>
      <c r="M610" s="326"/>
    </row>
    <row r="611" spans="1:13" s="327" customFormat="1" ht="18" customHeight="1" hidden="1">
      <c r="A611" s="316" t="s">
        <v>550</v>
      </c>
      <c r="B611" s="275"/>
      <c r="C611" s="275"/>
      <c r="D611" s="275"/>
      <c r="E611" s="304"/>
      <c r="F611" s="275"/>
      <c r="G611" s="304"/>
      <c r="H611" s="323"/>
      <c r="I611" s="323"/>
      <c r="J611" s="323"/>
      <c r="K611" s="329"/>
      <c r="L611" s="325"/>
      <c r="M611" s="326"/>
    </row>
    <row r="612" spans="1:13" s="327" customFormat="1" ht="18" customHeight="1" hidden="1">
      <c r="A612" s="316" t="s">
        <v>551</v>
      </c>
      <c r="B612" s="275"/>
      <c r="C612" s="275"/>
      <c r="D612" s="275"/>
      <c r="E612" s="304"/>
      <c r="F612" s="275"/>
      <c r="G612" s="304"/>
      <c r="H612" s="323"/>
      <c r="I612" s="323"/>
      <c r="J612" s="323"/>
      <c r="K612" s="329"/>
      <c r="L612" s="325"/>
      <c r="M612" s="326"/>
    </row>
    <row r="613" spans="1:13" s="327" customFormat="1" ht="18" customHeight="1" hidden="1">
      <c r="A613" s="316" t="s">
        <v>552</v>
      </c>
      <c r="B613" s="275"/>
      <c r="C613" s="275"/>
      <c r="D613" s="275"/>
      <c r="E613" s="304"/>
      <c r="F613" s="275"/>
      <c r="G613" s="304"/>
      <c r="H613" s="323"/>
      <c r="I613" s="323"/>
      <c r="J613" s="323"/>
      <c r="K613" s="329"/>
      <c r="L613" s="325"/>
      <c r="M613" s="326"/>
    </row>
    <row r="614" spans="1:13" s="327" customFormat="1" ht="18" customHeight="1">
      <c r="A614" s="275" t="s">
        <v>553</v>
      </c>
      <c r="B614" s="275"/>
      <c r="C614" s="275"/>
      <c r="D614" s="275"/>
      <c r="E614" s="304"/>
      <c r="F614" s="275"/>
      <c r="G614" s="304"/>
      <c r="H614" s="323"/>
      <c r="I614" s="323"/>
      <c r="J614" s="323"/>
      <c r="K614" s="329"/>
      <c r="L614" s="325"/>
      <c r="M614" s="326"/>
    </row>
    <row r="615" spans="1:13" s="327" customFormat="1" ht="18" customHeight="1" hidden="1">
      <c r="A615" s="316" t="s">
        <v>554</v>
      </c>
      <c r="B615" s="275"/>
      <c r="C615" s="275"/>
      <c r="D615" s="275"/>
      <c r="E615" s="304"/>
      <c r="F615" s="275"/>
      <c r="G615" s="304"/>
      <c r="H615" s="323"/>
      <c r="I615" s="323"/>
      <c r="J615" s="323"/>
      <c r="K615" s="329"/>
      <c r="L615" s="325"/>
      <c r="M615" s="326"/>
    </row>
    <row r="616" spans="1:13" s="327" customFormat="1" ht="18" customHeight="1" hidden="1">
      <c r="A616" s="316" t="s">
        <v>555</v>
      </c>
      <c r="B616" s="275"/>
      <c r="C616" s="275"/>
      <c r="D616" s="275"/>
      <c r="E616" s="304"/>
      <c r="F616" s="275"/>
      <c r="G616" s="304"/>
      <c r="H616" s="323"/>
      <c r="I616" s="323"/>
      <c r="J616" s="323"/>
      <c r="K616" s="329"/>
      <c r="L616" s="325"/>
      <c r="M616" s="326"/>
    </row>
    <row r="617" spans="1:13" s="327" customFormat="1" ht="18" customHeight="1" hidden="1">
      <c r="A617" s="316" t="s">
        <v>556</v>
      </c>
      <c r="B617" s="275"/>
      <c r="C617" s="275"/>
      <c r="D617" s="275"/>
      <c r="E617" s="304"/>
      <c r="F617" s="275"/>
      <c r="G617" s="304"/>
      <c r="H617" s="323"/>
      <c r="I617" s="323"/>
      <c r="J617" s="323"/>
      <c r="K617" s="329"/>
      <c r="L617" s="325"/>
      <c r="M617" s="326"/>
    </row>
    <row r="618" spans="1:13" s="327" customFormat="1" ht="18" customHeight="1" hidden="1">
      <c r="A618" s="316" t="s">
        <v>557</v>
      </c>
      <c r="B618" s="275"/>
      <c r="C618" s="275"/>
      <c r="D618" s="275"/>
      <c r="E618" s="304"/>
      <c r="F618" s="275"/>
      <c r="G618" s="304"/>
      <c r="H618" s="323"/>
      <c r="I618" s="323"/>
      <c r="J618" s="323"/>
      <c r="K618" s="329"/>
      <c r="L618" s="325"/>
      <c r="M618" s="326"/>
    </row>
    <row r="619" spans="1:12" ht="22.5" customHeight="1">
      <c r="A619" s="9"/>
      <c r="B619" s="9"/>
      <c r="C619" s="9"/>
      <c r="D619" s="9"/>
      <c r="E619" s="9"/>
      <c r="F619" s="9"/>
      <c r="G619" s="332" t="s">
        <v>558</v>
      </c>
      <c r="H619" s="333"/>
      <c r="I619" s="333"/>
      <c r="J619" s="333"/>
      <c r="K619" s="102"/>
      <c r="L619" s="137"/>
    </row>
    <row r="620" spans="1:12" s="5" customFormat="1" ht="18.75" customHeight="1">
      <c r="A620" s="138" t="s">
        <v>559</v>
      </c>
      <c r="B620" s="138"/>
      <c r="C620" s="138"/>
      <c r="D620" s="334" t="s">
        <v>560</v>
      </c>
      <c r="E620" s="138"/>
      <c r="F620" s="138"/>
      <c r="G620" s="138"/>
      <c r="H620" s="335" t="s">
        <v>561</v>
      </c>
      <c r="I620" s="336"/>
      <c r="J620" s="336"/>
      <c r="K620" s="199"/>
      <c r="L620" s="138"/>
    </row>
    <row r="621" spans="1:12" ht="21" customHeight="1">
      <c r="A621" s="9"/>
      <c r="B621" s="9"/>
      <c r="C621" s="9"/>
      <c r="D621" s="9"/>
      <c r="E621" s="9"/>
      <c r="F621" s="9"/>
      <c r="G621" s="9"/>
      <c r="H621" s="102"/>
      <c r="I621" s="102"/>
      <c r="J621" s="102"/>
      <c r="K621" s="102"/>
      <c r="L621" s="9"/>
    </row>
    <row r="622" spans="1:12" s="5" customFormat="1" ht="18.75" customHeight="1">
      <c r="A622" s="138"/>
      <c r="B622" s="138"/>
      <c r="C622" s="138"/>
      <c r="D622" s="178"/>
      <c r="E622" s="179"/>
      <c r="F622" s="138"/>
      <c r="G622" s="138"/>
      <c r="H622" s="337"/>
      <c r="I622" s="337"/>
      <c r="J622" s="337"/>
      <c r="K622" s="199"/>
      <c r="L622" s="138"/>
    </row>
    <row r="623" spans="1:12" ht="15.75" customHeight="1">
      <c r="A623" s="9"/>
      <c r="B623" s="9"/>
      <c r="C623" s="9"/>
      <c r="D623" s="9"/>
      <c r="E623" s="9"/>
      <c r="F623" s="9"/>
      <c r="G623" s="9"/>
      <c r="H623" s="102"/>
      <c r="I623" s="102"/>
      <c r="J623" s="102"/>
      <c r="K623" s="102"/>
      <c r="L623" s="9"/>
    </row>
    <row r="624" spans="1:12" ht="15.75" customHeight="1">
      <c r="A624" s="240" t="s">
        <v>562</v>
      </c>
      <c r="B624" s="9"/>
      <c r="C624" s="9"/>
      <c r="D624" s="9"/>
      <c r="E624" s="9"/>
      <c r="F624" s="9"/>
      <c r="G624" s="9"/>
      <c r="H624" s="102"/>
      <c r="I624" s="102"/>
      <c r="J624" s="102"/>
      <c r="K624" s="102"/>
      <c r="L624" s="9"/>
    </row>
    <row r="625" spans="1:12" ht="15.75" customHeight="1">
      <c r="A625" s="240" t="s">
        <v>563</v>
      </c>
      <c r="B625" s="9"/>
      <c r="C625" s="9"/>
      <c r="D625" s="9"/>
      <c r="E625" s="9"/>
      <c r="F625" s="9"/>
      <c r="G625" s="9"/>
      <c r="H625" s="102"/>
      <c r="I625" s="102"/>
      <c r="J625" s="102"/>
      <c r="K625" s="102"/>
      <c r="L625" s="9"/>
    </row>
    <row r="626" spans="1:12" ht="15.75" customHeight="1">
      <c r="A626" s="9"/>
      <c r="B626" s="9"/>
      <c r="C626" s="9"/>
      <c r="D626" s="9"/>
      <c r="E626" s="9"/>
      <c r="F626" s="9"/>
      <c r="G626" s="9"/>
      <c r="H626" s="102"/>
      <c r="I626" s="102"/>
      <c r="J626" s="102"/>
      <c r="K626" s="102"/>
      <c r="L626" s="9"/>
    </row>
    <row r="627" spans="1:12" ht="15.75" customHeight="1">
      <c r="A627" s="9"/>
      <c r="B627" s="9"/>
      <c r="C627" s="9"/>
      <c r="D627" s="9"/>
      <c r="E627" s="9"/>
      <c r="F627" s="9"/>
      <c r="G627" s="9"/>
      <c r="H627" s="102"/>
      <c r="I627" s="102"/>
      <c r="J627" s="102"/>
      <c r="K627" s="102"/>
      <c r="L627" s="9"/>
    </row>
    <row r="628" spans="1:12" ht="15.75" customHeight="1">
      <c r="A628" s="9"/>
      <c r="B628" s="9"/>
      <c r="C628" s="9"/>
      <c r="D628" s="9"/>
      <c r="E628" s="9"/>
      <c r="F628" s="9"/>
      <c r="G628" s="9"/>
      <c r="H628" s="102"/>
      <c r="I628" s="102"/>
      <c r="J628" s="102"/>
      <c r="K628" s="102"/>
      <c r="L628" s="9"/>
    </row>
    <row r="629" spans="1:12" ht="15.75" customHeight="1">
      <c r="A629" s="9"/>
      <c r="B629" s="9"/>
      <c r="C629" s="9"/>
      <c r="D629" s="9"/>
      <c r="E629" s="9"/>
      <c r="F629" s="9"/>
      <c r="G629" s="9"/>
      <c r="H629" s="102"/>
      <c r="I629" s="102"/>
      <c r="J629" s="102"/>
      <c r="K629" s="102"/>
      <c r="L629" s="9"/>
    </row>
    <row r="630" spans="1:12" ht="15.75" customHeight="1">
      <c r="A630" s="9"/>
      <c r="B630" s="9"/>
      <c r="C630" s="9"/>
      <c r="D630" s="9"/>
      <c r="E630" s="9"/>
      <c r="F630" s="9"/>
      <c r="G630" s="9"/>
      <c r="H630" s="102"/>
      <c r="I630" s="102"/>
      <c r="J630" s="102"/>
      <c r="K630" s="102"/>
      <c r="L630" s="9"/>
    </row>
    <row r="631" spans="1:12" ht="15.75" customHeight="1">
      <c r="A631" s="9"/>
      <c r="B631" s="9"/>
      <c r="C631" s="9"/>
      <c r="D631" s="9"/>
      <c r="E631" s="9"/>
      <c r="F631" s="9"/>
      <c r="G631" s="9"/>
      <c r="H631" s="102"/>
      <c r="I631" s="102"/>
      <c r="J631" s="102"/>
      <c r="K631" s="102"/>
      <c r="L631" s="9"/>
    </row>
    <row r="632" spans="1:12" ht="15.75" customHeight="1">
      <c r="A632" s="9"/>
      <c r="B632" s="9"/>
      <c r="C632" s="9"/>
      <c r="D632" s="9"/>
      <c r="E632" s="9"/>
      <c r="F632" s="9"/>
      <c r="G632" s="9"/>
      <c r="H632" s="102"/>
      <c r="I632" s="102"/>
      <c r="J632" s="102"/>
      <c r="K632" s="102"/>
      <c r="L632" s="9"/>
    </row>
    <row r="633" spans="1:12" ht="15.75" customHeight="1">
      <c r="A633" s="9"/>
      <c r="B633" s="9"/>
      <c r="C633" s="9"/>
      <c r="D633" s="9"/>
      <c r="E633" s="9"/>
      <c r="F633" s="9"/>
      <c r="G633" s="9"/>
      <c r="H633" s="102"/>
      <c r="I633" s="102"/>
      <c r="J633" s="102"/>
      <c r="K633" s="102"/>
      <c r="L633" s="9"/>
    </row>
    <row r="634" spans="1:12" ht="15.75" customHeight="1">
      <c r="A634" s="9"/>
      <c r="B634" s="9"/>
      <c r="C634" s="9"/>
      <c r="D634" s="9"/>
      <c r="E634" s="9"/>
      <c r="F634" s="9"/>
      <c r="G634" s="9"/>
      <c r="H634" s="102"/>
      <c r="I634" s="102"/>
      <c r="J634" s="102"/>
      <c r="K634" s="102"/>
      <c r="L634" s="9"/>
    </row>
    <row r="635" spans="1:12" ht="15.75" customHeight="1">
      <c r="A635" s="9"/>
      <c r="B635" s="9"/>
      <c r="C635" s="9"/>
      <c r="D635" s="9"/>
      <c r="E635" s="9"/>
      <c r="F635" s="9"/>
      <c r="G635" s="9"/>
      <c r="H635" s="102"/>
      <c r="I635" s="102"/>
      <c r="J635" s="102"/>
      <c r="K635" s="102"/>
      <c r="L635" s="9"/>
    </row>
    <row r="636" spans="1:12" ht="15.75" customHeight="1">
      <c r="A636" s="9"/>
      <c r="B636" s="9"/>
      <c r="C636" s="9"/>
      <c r="D636" s="9"/>
      <c r="E636" s="9"/>
      <c r="F636" s="9"/>
      <c r="G636" s="9"/>
      <c r="H636" s="102"/>
      <c r="I636" s="102"/>
      <c r="J636" s="102"/>
      <c r="K636" s="102"/>
      <c r="L636" s="9"/>
    </row>
    <row r="637" spans="1:12" ht="15.75" customHeight="1">
      <c r="A637" s="9"/>
      <c r="B637" s="9"/>
      <c r="C637" s="9"/>
      <c r="D637" s="9"/>
      <c r="E637" s="9"/>
      <c r="F637" s="9"/>
      <c r="G637" s="9"/>
      <c r="H637" s="102"/>
      <c r="I637" s="102"/>
      <c r="J637" s="102"/>
      <c r="K637" s="102"/>
      <c r="L637" s="9"/>
    </row>
    <row r="638" spans="1:12" ht="15.75" customHeight="1">
      <c r="A638" s="9"/>
      <c r="B638" s="9"/>
      <c r="C638" s="9"/>
      <c r="D638" s="9"/>
      <c r="E638" s="9"/>
      <c r="F638" s="9"/>
      <c r="G638" s="9"/>
      <c r="H638" s="102"/>
      <c r="I638" s="102"/>
      <c r="J638" s="102"/>
      <c r="K638" s="102"/>
      <c r="L638" s="9"/>
    </row>
    <row r="639" spans="1:12" ht="15.75" customHeight="1">
      <c r="A639" s="9"/>
      <c r="B639" s="9"/>
      <c r="C639" s="9"/>
      <c r="D639" s="9"/>
      <c r="E639" s="9"/>
      <c r="F639" s="9"/>
      <c r="G639" s="9"/>
      <c r="H639" s="102"/>
      <c r="I639" s="102"/>
      <c r="J639" s="102"/>
      <c r="K639" s="102"/>
      <c r="L639" s="9"/>
    </row>
    <row r="640" spans="1:12" ht="15.75" customHeight="1">
      <c r="A640" s="9"/>
      <c r="B640" s="9"/>
      <c r="C640" s="9"/>
      <c r="D640" s="9"/>
      <c r="E640" s="9"/>
      <c r="F640" s="9"/>
      <c r="G640" s="9"/>
      <c r="H640" s="102"/>
      <c r="I640" s="102"/>
      <c r="J640" s="102"/>
      <c r="K640" s="102"/>
      <c r="L640" s="9"/>
    </row>
    <row r="641" spans="1:12" ht="15.75" customHeight="1">
      <c r="A641" s="9"/>
      <c r="B641" s="9"/>
      <c r="C641" s="9"/>
      <c r="D641" s="9"/>
      <c r="E641" s="9"/>
      <c r="F641" s="9"/>
      <c r="G641" s="9"/>
      <c r="H641" s="102"/>
      <c r="I641" s="102"/>
      <c r="J641" s="102"/>
      <c r="K641" s="102"/>
      <c r="L641" s="9"/>
    </row>
    <row r="642" spans="1:12" ht="15.75" customHeight="1">
      <c r="A642" s="9"/>
      <c r="B642" s="9"/>
      <c r="C642" s="9"/>
      <c r="D642" s="9"/>
      <c r="E642" s="9"/>
      <c r="F642" s="9"/>
      <c r="G642" s="9"/>
      <c r="H642" s="102"/>
      <c r="I642" s="102"/>
      <c r="J642" s="102"/>
      <c r="K642" s="102"/>
      <c r="L642" s="9"/>
    </row>
    <row r="643" spans="1:12" ht="15.75" customHeight="1">
      <c r="A643" s="9"/>
      <c r="B643" s="9"/>
      <c r="C643" s="9"/>
      <c r="D643" s="9"/>
      <c r="E643" s="9"/>
      <c r="F643" s="9"/>
      <c r="G643" s="9"/>
      <c r="H643" s="102"/>
      <c r="I643" s="102"/>
      <c r="J643" s="102"/>
      <c r="K643" s="102"/>
      <c r="L643" s="9"/>
    </row>
    <row r="644" spans="1:12" ht="15.75" customHeight="1">
      <c r="A644" s="9"/>
      <c r="B644" s="9"/>
      <c r="C644" s="9"/>
      <c r="D644" s="9"/>
      <c r="E644" s="9"/>
      <c r="F644" s="9"/>
      <c r="G644" s="9"/>
      <c r="H644" s="102"/>
      <c r="I644" s="102"/>
      <c r="J644" s="102"/>
      <c r="K644" s="102"/>
      <c r="L644" s="9"/>
    </row>
    <row r="645" spans="1:12" ht="15.75" customHeight="1">
      <c r="A645" s="9"/>
      <c r="B645" s="9"/>
      <c r="C645" s="9"/>
      <c r="D645" s="9"/>
      <c r="E645" s="9"/>
      <c r="F645" s="9"/>
      <c r="G645" s="9"/>
      <c r="H645" s="102"/>
      <c r="I645" s="102"/>
      <c r="J645" s="102"/>
      <c r="K645" s="102"/>
      <c r="L645" s="9"/>
    </row>
    <row r="646" spans="1:12" ht="15.75" customHeight="1">
      <c r="A646" s="9"/>
      <c r="B646" s="9"/>
      <c r="C646" s="9"/>
      <c r="D646" s="9"/>
      <c r="E646" s="9"/>
      <c r="F646" s="9"/>
      <c r="G646" s="9"/>
      <c r="H646" s="102"/>
      <c r="I646" s="102"/>
      <c r="J646" s="102"/>
      <c r="K646" s="102"/>
      <c r="L646" s="9"/>
    </row>
    <row r="647" spans="1:12" ht="15.75" customHeight="1">
      <c r="A647" s="9"/>
      <c r="B647" s="9"/>
      <c r="C647" s="9"/>
      <c r="D647" s="9"/>
      <c r="E647" s="9"/>
      <c r="F647" s="9"/>
      <c r="G647" s="9"/>
      <c r="H647" s="102"/>
      <c r="I647" s="102"/>
      <c r="J647" s="102"/>
      <c r="K647" s="102"/>
      <c r="L647" s="9"/>
    </row>
    <row r="648" spans="1:12" ht="15.75" customHeight="1">
      <c r="A648" s="9"/>
      <c r="B648" s="9"/>
      <c r="C648" s="9"/>
      <c r="D648" s="9"/>
      <c r="E648" s="9"/>
      <c r="F648" s="9"/>
      <c r="G648" s="9"/>
      <c r="H648" s="102"/>
      <c r="I648" s="102"/>
      <c r="J648" s="102"/>
      <c r="K648" s="102"/>
      <c r="L648" s="9"/>
    </row>
    <row r="649" spans="1:12" ht="15.75" customHeight="1">
      <c r="A649" s="9"/>
      <c r="B649" s="9"/>
      <c r="C649" s="9"/>
      <c r="D649" s="9"/>
      <c r="E649" s="9"/>
      <c r="F649" s="9"/>
      <c r="G649" s="9"/>
      <c r="H649" s="102"/>
      <c r="I649" s="102"/>
      <c r="J649" s="102"/>
      <c r="K649" s="102"/>
      <c r="L649" s="9"/>
    </row>
    <row r="650" spans="1:12" ht="15.75" customHeight="1">
      <c r="A650" s="9"/>
      <c r="B650" s="9"/>
      <c r="C650" s="9"/>
      <c r="D650" s="9"/>
      <c r="E650" s="9"/>
      <c r="F650" s="9"/>
      <c r="G650" s="9"/>
      <c r="H650" s="102"/>
      <c r="I650" s="102"/>
      <c r="J650" s="102"/>
      <c r="K650" s="102"/>
      <c r="L650" s="9"/>
    </row>
    <row r="651" spans="1:12" ht="15.75" customHeight="1">
      <c r="A651" s="9"/>
      <c r="B651" s="9"/>
      <c r="C651" s="9"/>
      <c r="D651" s="9"/>
      <c r="E651" s="9"/>
      <c r="F651" s="9"/>
      <c r="G651" s="9"/>
      <c r="H651" s="102"/>
      <c r="I651" s="102"/>
      <c r="J651" s="102"/>
      <c r="K651" s="102"/>
      <c r="L651" s="9"/>
    </row>
    <row r="652" spans="1:12" ht="15.75" customHeight="1">
      <c r="A652" s="9"/>
      <c r="B652" s="9"/>
      <c r="C652" s="9"/>
      <c r="D652" s="9"/>
      <c r="E652" s="9"/>
      <c r="F652" s="9"/>
      <c r="G652" s="9"/>
      <c r="H652" s="102"/>
      <c r="I652" s="102"/>
      <c r="J652" s="102"/>
      <c r="K652" s="102"/>
      <c r="L652" s="9"/>
    </row>
    <row r="653" spans="1:12" ht="15.75" customHeight="1">
      <c r="A653" s="9"/>
      <c r="B653" s="9"/>
      <c r="C653" s="9"/>
      <c r="D653" s="9"/>
      <c r="E653" s="9"/>
      <c r="F653" s="9"/>
      <c r="G653" s="9"/>
      <c r="H653" s="102"/>
      <c r="I653" s="102"/>
      <c r="J653" s="102"/>
      <c r="K653" s="102"/>
      <c r="L653" s="9"/>
    </row>
    <row r="654" spans="1:12" ht="15.75" customHeight="1">
      <c r="A654" s="9"/>
      <c r="B654" s="9"/>
      <c r="C654" s="9"/>
      <c r="D654" s="9"/>
      <c r="E654" s="9"/>
      <c r="F654" s="9"/>
      <c r="G654" s="9"/>
      <c r="H654" s="102"/>
      <c r="I654" s="102"/>
      <c r="J654" s="102"/>
      <c r="K654" s="102"/>
      <c r="L654" s="9"/>
    </row>
    <row r="655" spans="1:12" ht="15.75" customHeight="1">
      <c r="A655" s="9"/>
      <c r="B655" s="9"/>
      <c r="C655" s="9"/>
      <c r="D655" s="9"/>
      <c r="E655" s="9"/>
      <c r="F655" s="9"/>
      <c r="G655" s="9"/>
      <c r="H655" s="102"/>
      <c r="I655" s="102"/>
      <c r="J655" s="102"/>
      <c r="K655" s="102"/>
      <c r="L655" s="9"/>
    </row>
    <row r="656" spans="1:12" ht="15.75" customHeight="1">
      <c r="A656" s="9"/>
      <c r="B656" s="9"/>
      <c r="C656" s="9"/>
      <c r="D656" s="9"/>
      <c r="E656" s="9"/>
      <c r="F656" s="9"/>
      <c r="G656" s="9"/>
      <c r="H656" s="102"/>
      <c r="I656" s="102"/>
      <c r="J656" s="102"/>
      <c r="K656" s="102"/>
      <c r="L656" s="9"/>
    </row>
    <row r="657" spans="1:12" ht="15.75" customHeight="1">
      <c r="A657" s="9"/>
      <c r="B657" s="9"/>
      <c r="C657" s="9"/>
      <c r="D657" s="9"/>
      <c r="E657" s="9"/>
      <c r="F657" s="9"/>
      <c r="G657" s="9"/>
      <c r="H657" s="102"/>
      <c r="I657" s="102"/>
      <c r="J657" s="102"/>
      <c r="K657" s="102"/>
      <c r="L657" s="9"/>
    </row>
    <row r="658" spans="1:12" ht="15.75" customHeight="1">
      <c r="A658" s="9"/>
      <c r="B658" s="9"/>
      <c r="C658" s="9"/>
      <c r="D658" s="9"/>
      <c r="E658" s="9"/>
      <c r="F658" s="9"/>
      <c r="G658" s="9"/>
      <c r="H658" s="102"/>
      <c r="I658" s="102"/>
      <c r="J658" s="102"/>
      <c r="K658" s="102"/>
      <c r="L658" s="9"/>
    </row>
    <row r="659" spans="1:12" ht="15.75" customHeight="1">
      <c r="A659" s="9"/>
      <c r="B659" s="9"/>
      <c r="C659" s="9"/>
      <c r="D659" s="9"/>
      <c r="E659" s="9"/>
      <c r="F659" s="9"/>
      <c r="G659" s="9"/>
      <c r="H659" s="102"/>
      <c r="I659" s="102"/>
      <c r="J659" s="102"/>
      <c r="K659" s="102"/>
      <c r="L659" s="9"/>
    </row>
    <row r="660" spans="1:12" ht="15.75" customHeight="1">
      <c r="A660" s="9"/>
      <c r="B660" s="9"/>
      <c r="C660" s="9"/>
      <c r="D660" s="9"/>
      <c r="E660" s="9"/>
      <c r="F660" s="9"/>
      <c r="G660" s="9"/>
      <c r="H660" s="102"/>
      <c r="I660" s="102"/>
      <c r="J660" s="102"/>
      <c r="K660" s="102"/>
      <c r="L660" s="9"/>
    </row>
    <row r="661" spans="1:12" ht="15.75" customHeight="1">
      <c r="A661" s="9"/>
      <c r="B661" s="9"/>
      <c r="C661" s="9"/>
      <c r="D661" s="9"/>
      <c r="E661" s="9"/>
      <c r="F661" s="9"/>
      <c r="G661" s="9"/>
      <c r="H661" s="102"/>
      <c r="I661" s="102"/>
      <c r="J661" s="102"/>
      <c r="K661" s="102"/>
      <c r="L661" s="9"/>
    </row>
    <row r="662" spans="1:12" ht="15.75" customHeight="1">
      <c r="A662" s="9"/>
      <c r="B662" s="9"/>
      <c r="C662" s="9"/>
      <c r="D662" s="9"/>
      <c r="E662" s="9"/>
      <c r="F662" s="9"/>
      <c r="G662" s="9"/>
      <c r="H662" s="102"/>
      <c r="I662" s="102"/>
      <c r="J662" s="102"/>
      <c r="K662" s="102"/>
      <c r="L662" s="9"/>
    </row>
    <row r="663" spans="1:12" ht="15.75" customHeight="1">
      <c r="A663" s="9"/>
      <c r="B663" s="9"/>
      <c r="C663" s="9"/>
      <c r="D663" s="9"/>
      <c r="E663" s="9"/>
      <c r="F663" s="9"/>
      <c r="G663" s="9"/>
      <c r="H663" s="102"/>
      <c r="I663" s="102"/>
      <c r="J663" s="102"/>
      <c r="K663" s="102"/>
      <c r="L663" s="9"/>
    </row>
    <row r="664" spans="1:12" ht="15.75" customHeight="1">
      <c r="A664" s="9"/>
      <c r="B664" s="9"/>
      <c r="C664" s="9"/>
      <c r="D664" s="9"/>
      <c r="E664" s="9"/>
      <c r="F664" s="9"/>
      <c r="G664" s="9"/>
      <c r="H664" s="102"/>
      <c r="I664" s="102"/>
      <c r="J664" s="102"/>
      <c r="K664" s="102"/>
      <c r="L664" s="9"/>
    </row>
    <row r="665" spans="1:12" ht="15.75" customHeight="1">
      <c r="A665" s="9"/>
      <c r="B665" s="9"/>
      <c r="C665" s="9"/>
      <c r="D665" s="9"/>
      <c r="E665" s="9"/>
      <c r="F665" s="9"/>
      <c r="G665" s="9"/>
      <c r="H665" s="102"/>
      <c r="I665" s="102"/>
      <c r="J665" s="102"/>
      <c r="K665" s="102"/>
      <c r="L665" s="9"/>
    </row>
    <row r="666" spans="1:12" ht="15.75" customHeight="1">
      <c r="A666" s="9"/>
      <c r="B666" s="9"/>
      <c r="C666" s="9"/>
      <c r="D666" s="9"/>
      <c r="E666" s="9"/>
      <c r="F666" s="9"/>
      <c r="G666" s="9"/>
      <c r="H666" s="102"/>
      <c r="I666" s="102"/>
      <c r="J666" s="102"/>
      <c r="K666" s="102"/>
      <c r="L666" s="9"/>
    </row>
    <row r="667" spans="1:12" ht="15.75" customHeight="1">
      <c r="A667" s="9"/>
      <c r="B667" s="9"/>
      <c r="C667" s="9"/>
      <c r="D667" s="9"/>
      <c r="E667" s="9"/>
      <c r="F667" s="9"/>
      <c r="G667" s="9"/>
      <c r="H667" s="102"/>
      <c r="I667" s="102"/>
      <c r="J667" s="102"/>
      <c r="K667" s="102"/>
      <c r="L667" s="9"/>
    </row>
    <row r="668" spans="1:12" ht="15.75" customHeight="1">
      <c r="A668" s="9"/>
      <c r="B668" s="9"/>
      <c r="C668" s="9"/>
      <c r="D668" s="9"/>
      <c r="E668" s="9"/>
      <c r="F668" s="9"/>
      <c r="G668" s="9"/>
      <c r="H668" s="102"/>
      <c r="I668" s="102"/>
      <c r="J668" s="102"/>
      <c r="K668" s="102"/>
      <c r="L668" s="9"/>
    </row>
    <row r="669" spans="1:12" ht="15.75" customHeight="1">
      <c r="A669" s="9"/>
      <c r="B669" s="9"/>
      <c r="C669" s="9"/>
      <c r="D669" s="9"/>
      <c r="E669" s="9"/>
      <c r="F669" s="9"/>
      <c r="G669" s="9"/>
      <c r="H669" s="102"/>
      <c r="I669" s="102"/>
      <c r="J669" s="102"/>
      <c r="K669" s="102"/>
      <c r="L669" s="9"/>
    </row>
    <row r="670" spans="1:12" ht="15.75" customHeight="1">
      <c r="A670" s="9"/>
      <c r="B670" s="9"/>
      <c r="C670" s="9"/>
      <c r="D670" s="9"/>
      <c r="E670" s="9"/>
      <c r="F670" s="9"/>
      <c r="G670" s="9"/>
      <c r="H670" s="102"/>
      <c r="I670" s="102"/>
      <c r="J670" s="102"/>
      <c r="K670" s="102"/>
      <c r="L670" s="9"/>
    </row>
    <row r="671" spans="1:12" ht="15.75" customHeight="1">
      <c r="A671" s="9"/>
      <c r="B671" s="9"/>
      <c r="C671" s="9"/>
      <c r="D671" s="9"/>
      <c r="E671" s="9"/>
      <c r="F671" s="9"/>
      <c r="G671" s="9"/>
      <c r="H671" s="102"/>
      <c r="I671" s="102"/>
      <c r="J671" s="102"/>
      <c r="K671" s="102"/>
      <c r="L671" s="9"/>
    </row>
    <row r="672" spans="1:12" ht="15.75" customHeight="1">
      <c r="A672" s="9"/>
      <c r="B672" s="9"/>
      <c r="C672" s="9"/>
      <c r="D672" s="9"/>
      <c r="E672" s="9"/>
      <c r="F672" s="9"/>
      <c r="G672" s="9"/>
      <c r="H672" s="102"/>
      <c r="I672" s="102"/>
      <c r="J672" s="102"/>
      <c r="K672" s="102"/>
      <c r="L672" s="9"/>
    </row>
    <row r="673" spans="1:12" ht="15.75" customHeight="1">
      <c r="A673" s="9"/>
      <c r="B673" s="9"/>
      <c r="C673" s="9"/>
      <c r="D673" s="9"/>
      <c r="E673" s="9"/>
      <c r="F673" s="9"/>
      <c r="G673" s="9"/>
      <c r="H673" s="102"/>
      <c r="I673" s="102"/>
      <c r="J673" s="102"/>
      <c r="K673" s="102"/>
      <c r="L673" s="9"/>
    </row>
    <row r="674" spans="1:12" ht="15.75" customHeight="1">
      <c r="A674" s="9"/>
      <c r="B674" s="9"/>
      <c r="C674" s="9"/>
      <c r="D674" s="9"/>
      <c r="E674" s="9"/>
      <c r="F674" s="9"/>
      <c r="G674" s="9"/>
      <c r="H674" s="102"/>
      <c r="I674" s="102"/>
      <c r="J674" s="102"/>
      <c r="K674" s="102"/>
      <c r="L674" s="9"/>
    </row>
    <row r="675" spans="1:12" ht="15.75" customHeight="1">
      <c r="A675" s="9"/>
      <c r="B675" s="9"/>
      <c r="C675" s="9"/>
      <c r="D675" s="9"/>
      <c r="E675" s="9"/>
      <c r="F675" s="9"/>
      <c r="G675" s="9"/>
      <c r="H675" s="102"/>
      <c r="I675" s="102"/>
      <c r="J675" s="102"/>
      <c r="K675" s="102"/>
      <c r="L675" s="9"/>
    </row>
    <row r="676" spans="1:12" ht="15.75" customHeight="1">
      <c r="A676" s="9"/>
      <c r="B676" s="9"/>
      <c r="C676" s="9"/>
      <c r="D676" s="9"/>
      <c r="E676" s="9"/>
      <c r="F676" s="9"/>
      <c r="G676" s="9"/>
      <c r="H676" s="102"/>
      <c r="I676" s="102"/>
      <c r="J676" s="102"/>
      <c r="K676" s="102"/>
      <c r="L676" s="9"/>
    </row>
    <row r="677" spans="1:12" ht="15.75" customHeight="1">
      <c r="A677" s="9"/>
      <c r="B677" s="9"/>
      <c r="C677" s="9"/>
      <c r="D677" s="9"/>
      <c r="E677" s="9"/>
      <c r="F677" s="9"/>
      <c r="G677" s="9"/>
      <c r="H677" s="102"/>
      <c r="I677" s="102"/>
      <c r="J677" s="102"/>
      <c r="K677" s="102"/>
      <c r="L677" s="9"/>
    </row>
    <row r="678" spans="1:12" ht="15.75" customHeight="1">
      <c r="A678" s="9"/>
      <c r="B678" s="9"/>
      <c r="C678" s="9"/>
      <c r="D678" s="9"/>
      <c r="E678" s="9"/>
      <c r="F678" s="9"/>
      <c r="G678" s="9"/>
      <c r="H678" s="102"/>
      <c r="I678" s="102"/>
      <c r="J678" s="102"/>
      <c r="K678" s="102"/>
      <c r="L678" s="9"/>
    </row>
    <row r="679" spans="1:12" ht="15.75" customHeight="1">
      <c r="A679" s="9"/>
      <c r="B679" s="9"/>
      <c r="C679" s="9"/>
      <c r="D679" s="9"/>
      <c r="E679" s="9"/>
      <c r="F679" s="9"/>
      <c r="G679" s="9"/>
      <c r="H679" s="102"/>
      <c r="I679" s="102"/>
      <c r="J679" s="102"/>
      <c r="K679" s="102"/>
      <c r="L679" s="9"/>
    </row>
    <row r="680" spans="1:12" ht="15.75" customHeight="1">
      <c r="A680" s="9"/>
      <c r="B680" s="9"/>
      <c r="C680" s="9"/>
      <c r="D680" s="9"/>
      <c r="E680" s="9"/>
      <c r="F680" s="9"/>
      <c r="G680" s="9"/>
      <c r="H680" s="102"/>
      <c r="I680" s="102"/>
      <c r="J680" s="102"/>
      <c r="K680" s="102"/>
      <c r="L680" s="9"/>
    </row>
    <row r="681" spans="1:12" ht="15.75" customHeight="1">
      <c r="A681" s="9"/>
      <c r="B681" s="9"/>
      <c r="C681" s="9"/>
      <c r="D681" s="9"/>
      <c r="E681" s="9"/>
      <c r="F681" s="9"/>
      <c r="G681" s="9"/>
      <c r="H681" s="102"/>
      <c r="I681" s="102"/>
      <c r="J681" s="102"/>
      <c r="K681" s="102"/>
      <c r="L681" s="9"/>
    </row>
    <row r="682" spans="1:12" ht="15.75" customHeight="1">
      <c r="A682" s="9"/>
      <c r="B682" s="9"/>
      <c r="C682" s="9"/>
      <c r="D682" s="9"/>
      <c r="E682" s="9"/>
      <c r="F682" s="9"/>
      <c r="G682" s="9"/>
      <c r="H682" s="102"/>
      <c r="I682" s="102"/>
      <c r="J682" s="102"/>
      <c r="K682" s="102"/>
      <c r="L682" s="9"/>
    </row>
    <row r="683" spans="1:12" ht="15.75" customHeight="1">
      <c r="A683" s="9"/>
      <c r="B683" s="9"/>
      <c r="C683" s="9"/>
      <c r="D683" s="9"/>
      <c r="E683" s="9"/>
      <c r="F683" s="9"/>
      <c r="G683" s="9"/>
      <c r="H683" s="102"/>
      <c r="I683" s="102"/>
      <c r="J683" s="102"/>
      <c r="K683" s="102"/>
      <c r="L683" s="9"/>
    </row>
    <row r="684" spans="1:12" ht="15.75" customHeight="1">
      <c r="A684" s="9"/>
      <c r="B684" s="9"/>
      <c r="C684" s="9"/>
      <c r="D684" s="9"/>
      <c r="E684" s="9"/>
      <c r="F684" s="9"/>
      <c r="G684" s="9"/>
      <c r="H684" s="102"/>
      <c r="I684" s="102"/>
      <c r="J684" s="102"/>
      <c r="K684" s="102"/>
      <c r="L684" s="9"/>
    </row>
    <row r="685" spans="1:12" ht="15.75" customHeight="1">
      <c r="A685" s="9"/>
      <c r="B685" s="9"/>
      <c r="C685" s="9"/>
      <c r="D685" s="9"/>
      <c r="E685" s="9"/>
      <c r="F685" s="9"/>
      <c r="G685" s="9"/>
      <c r="H685" s="102"/>
      <c r="I685" s="102"/>
      <c r="J685" s="102"/>
      <c r="K685" s="102"/>
      <c r="L685" s="9"/>
    </row>
    <row r="686" spans="1:12" ht="15.75" customHeight="1">
      <c r="A686" s="9"/>
      <c r="B686" s="9"/>
      <c r="C686" s="9"/>
      <c r="D686" s="9"/>
      <c r="E686" s="9"/>
      <c r="F686" s="9"/>
      <c r="G686" s="9"/>
      <c r="H686" s="102"/>
      <c r="I686" s="102"/>
      <c r="J686" s="102"/>
      <c r="K686" s="102"/>
      <c r="L686" s="9"/>
    </row>
    <row r="687" spans="1:12" ht="15.75" customHeight="1">
      <c r="A687" s="9"/>
      <c r="B687" s="9"/>
      <c r="C687" s="9"/>
      <c r="D687" s="9"/>
      <c r="E687" s="9"/>
      <c r="F687" s="9"/>
      <c r="G687" s="9"/>
      <c r="H687" s="102"/>
      <c r="I687" s="102"/>
      <c r="J687" s="102"/>
      <c r="K687" s="102"/>
      <c r="L687" s="9"/>
    </row>
    <row r="688" spans="1:12" ht="15.75" customHeight="1">
      <c r="A688" s="9"/>
      <c r="B688" s="9"/>
      <c r="C688" s="9"/>
      <c r="D688" s="9"/>
      <c r="E688" s="9"/>
      <c r="F688" s="9"/>
      <c r="G688" s="9"/>
      <c r="H688" s="102"/>
      <c r="I688" s="102"/>
      <c r="J688" s="102"/>
      <c r="K688" s="102"/>
      <c r="L688" s="9"/>
    </row>
    <row r="689" spans="1:12" ht="15.75" customHeight="1">
      <c r="A689" s="9"/>
      <c r="B689" s="9"/>
      <c r="C689" s="9"/>
      <c r="D689" s="9"/>
      <c r="E689" s="9"/>
      <c r="F689" s="9"/>
      <c r="G689" s="9"/>
      <c r="H689" s="102"/>
      <c r="I689" s="102"/>
      <c r="J689" s="102"/>
      <c r="K689" s="102"/>
      <c r="L689" s="9"/>
    </row>
    <row r="690" spans="1:12" ht="15.75" customHeight="1">
      <c r="A690" s="9"/>
      <c r="B690" s="9"/>
      <c r="C690" s="9"/>
      <c r="D690" s="9"/>
      <c r="E690" s="9"/>
      <c r="F690" s="9"/>
      <c r="G690" s="9"/>
      <c r="H690" s="102"/>
      <c r="I690" s="102"/>
      <c r="J690" s="102"/>
      <c r="K690" s="102"/>
      <c r="L690" s="9"/>
    </row>
    <row r="691" spans="1:12" ht="15.75" customHeight="1">
      <c r="A691" s="9"/>
      <c r="B691" s="9"/>
      <c r="C691" s="9"/>
      <c r="D691" s="9"/>
      <c r="E691" s="9"/>
      <c r="F691" s="9"/>
      <c r="G691" s="9"/>
      <c r="H691" s="102"/>
      <c r="I691" s="102"/>
      <c r="J691" s="102"/>
      <c r="K691" s="102"/>
      <c r="L691" s="9"/>
    </row>
    <row r="692" spans="1:12" ht="15.75" customHeight="1">
      <c r="A692" s="9"/>
      <c r="B692" s="9"/>
      <c r="C692" s="9"/>
      <c r="D692" s="9"/>
      <c r="E692" s="9"/>
      <c r="F692" s="9"/>
      <c r="G692" s="9"/>
      <c r="H692" s="102"/>
      <c r="I692" s="102"/>
      <c r="J692" s="102"/>
      <c r="K692" s="102"/>
      <c r="L692" s="9"/>
    </row>
    <row r="693" spans="1:12" ht="15.75" customHeight="1">
      <c r="A693" s="9"/>
      <c r="B693" s="9"/>
      <c r="C693" s="9"/>
      <c r="D693" s="9"/>
      <c r="E693" s="9"/>
      <c r="F693" s="9"/>
      <c r="G693" s="9"/>
      <c r="H693" s="102"/>
      <c r="I693" s="102"/>
      <c r="J693" s="102"/>
      <c r="K693" s="102"/>
      <c r="L693" s="9"/>
    </row>
    <row r="694" spans="1:12" ht="15.75" customHeight="1">
      <c r="A694" s="9"/>
      <c r="B694" s="9"/>
      <c r="C694" s="9"/>
      <c r="D694" s="9"/>
      <c r="E694" s="9"/>
      <c r="F694" s="9"/>
      <c r="G694" s="9"/>
      <c r="H694" s="102"/>
      <c r="I694" s="102"/>
      <c r="J694" s="102"/>
      <c r="K694" s="102"/>
      <c r="L694" s="9"/>
    </row>
    <row r="695" spans="1:12" ht="15.75" customHeight="1">
      <c r="A695" s="9"/>
      <c r="B695" s="9"/>
      <c r="C695" s="9"/>
      <c r="D695" s="9"/>
      <c r="E695" s="9"/>
      <c r="F695" s="9"/>
      <c r="G695" s="9"/>
      <c r="H695" s="102"/>
      <c r="I695" s="102"/>
      <c r="J695" s="102"/>
      <c r="K695" s="102"/>
      <c r="L695" s="9"/>
    </row>
    <row r="696" spans="1:12" ht="15.75" customHeight="1">
      <c r="A696" s="9"/>
      <c r="B696" s="9"/>
      <c r="C696" s="9"/>
      <c r="D696" s="9"/>
      <c r="E696" s="9"/>
      <c r="F696" s="9"/>
      <c r="G696" s="9"/>
      <c r="H696" s="102"/>
      <c r="I696" s="102"/>
      <c r="J696" s="102"/>
      <c r="K696" s="102"/>
      <c r="L696" s="9"/>
    </row>
    <row r="697" spans="1:12" ht="15.75" customHeight="1">
      <c r="A697" s="9"/>
      <c r="B697" s="9"/>
      <c r="C697" s="9"/>
      <c r="D697" s="9"/>
      <c r="E697" s="9"/>
      <c r="F697" s="9"/>
      <c r="G697" s="9"/>
      <c r="H697" s="102"/>
      <c r="I697" s="102"/>
      <c r="J697" s="102"/>
      <c r="K697" s="102"/>
      <c r="L697" s="9"/>
    </row>
    <row r="698" spans="1:12" ht="15.75" customHeight="1">
      <c r="A698" s="9"/>
      <c r="B698" s="9"/>
      <c r="C698" s="9"/>
      <c r="D698" s="9"/>
      <c r="E698" s="9"/>
      <c r="F698" s="9"/>
      <c r="G698" s="9"/>
      <c r="H698" s="102"/>
      <c r="I698" s="102"/>
      <c r="J698" s="102"/>
      <c r="K698" s="102"/>
      <c r="L698" s="9"/>
    </row>
    <row r="699" spans="1:12" ht="15.75" customHeight="1">
      <c r="A699" s="9"/>
      <c r="B699" s="9"/>
      <c r="C699" s="9"/>
      <c r="D699" s="9"/>
      <c r="E699" s="9"/>
      <c r="F699" s="9"/>
      <c r="G699" s="9"/>
      <c r="H699" s="102"/>
      <c r="I699" s="102"/>
      <c r="J699" s="102"/>
      <c r="K699" s="102"/>
      <c r="L699" s="9"/>
    </row>
    <row r="700" spans="1:12" ht="15.75" customHeight="1">
      <c r="A700" s="9"/>
      <c r="B700" s="9"/>
      <c r="C700" s="9"/>
      <c r="D700" s="9"/>
      <c r="E700" s="9"/>
      <c r="F700" s="9"/>
      <c r="G700" s="9"/>
      <c r="H700" s="102"/>
      <c r="I700" s="102"/>
      <c r="J700" s="102"/>
      <c r="K700" s="102"/>
      <c r="L700" s="9"/>
    </row>
    <row r="701" spans="1:12" ht="15.75" customHeight="1">
      <c r="A701" s="9"/>
      <c r="B701" s="9"/>
      <c r="C701" s="9"/>
      <c r="D701" s="9"/>
      <c r="E701" s="9"/>
      <c r="F701" s="9"/>
      <c r="G701" s="9"/>
      <c r="H701" s="102"/>
      <c r="I701" s="102"/>
      <c r="J701" s="102"/>
      <c r="K701" s="102"/>
      <c r="L701" s="9"/>
    </row>
    <row r="702" spans="1:12" ht="15.75" customHeight="1">
      <c r="A702" s="9"/>
      <c r="B702" s="9"/>
      <c r="C702" s="9"/>
      <c r="D702" s="9"/>
      <c r="E702" s="9"/>
      <c r="F702" s="9"/>
      <c r="G702" s="9"/>
      <c r="H702" s="102"/>
      <c r="I702" s="102"/>
      <c r="J702" s="102"/>
      <c r="K702" s="102"/>
      <c r="L702" s="9"/>
    </row>
    <row r="703" spans="1:12" ht="15.75" customHeight="1">
      <c r="A703" s="9"/>
      <c r="B703" s="9"/>
      <c r="C703" s="9"/>
      <c r="D703" s="9"/>
      <c r="E703" s="9"/>
      <c r="F703" s="9"/>
      <c r="G703" s="9"/>
      <c r="H703" s="102"/>
      <c r="I703" s="102"/>
      <c r="J703" s="102"/>
      <c r="K703" s="102"/>
      <c r="L703" s="9"/>
    </row>
    <row r="704" spans="1:12" ht="15.75" customHeight="1">
      <c r="A704" s="9"/>
      <c r="B704" s="9"/>
      <c r="C704" s="9"/>
      <c r="D704" s="9"/>
      <c r="E704" s="9"/>
      <c r="F704" s="9"/>
      <c r="G704" s="9"/>
      <c r="H704" s="102"/>
      <c r="I704" s="102"/>
      <c r="J704" s="102"/>
      <c r="K704" s="102"/>
      <c r="L704" s="9"/>
    </row>
    <row r="705" spans="1:12" ht="15.75" customHeight="1">
      <c r="A705" s="9"/>
      <c r="B705" s="9"/>
      <c r="C705" s="9"/>
      <c r="D705" s="9"/>
      <c r="E705" s="9"/>
      <c r="F705" s="9"/>
      <c r="G705" s="9"/>
      <c r="H705" s="102"/>
      <c r="I705" s="102"/>
      <c r="J705" s="102"/>
      <c r="K705" s="102"/>
      <c r="L705" s="9"/>
    </row>
    <row r="706" spans="1:12" ht="15.75" customHeight="1">
      <c r="A706" s="9"/>
      <c r="B706" s="9"/>
      <c r="C706" s="9"/>
      <c r="D706" s="9"/>
      <c r="E706" s="9"/>
      <c r="F706" s="9"/>
      <c r="G706" s="9"/>
      <c r="H706" s="102"/>
      <c r="I706" s="102"/>
      <c r="J706" s="102"/>
      <c r="K706" s="102"/>
      <c r="L706" s="9"/>
    </row>
    <row r="707" spans="1:12" ht="15.75" customHeight="1">
      <c r="A707" s="9"/>
      <c r="B707" s="9"/>
      <c r="C707" s="9"/>
      <c r="D707" s="9"/>
      <c r="E707" s="9"/>
      <c r="F707" s="9"/>
      <c r="G707" s="9"/>
      <c r="H707" s="102"/>
      <c r="I707" s="102"/>
      <c r="J707" s="102"/>
      <c r="K707" s="102"/>
      <c r="L707" s="9"/>
    </row>
    <row r="708" spans="1:12" ht="15.75" customHeight="1">
      <c r="A708" s="9"/>
      <c r="B708" s="9"/>
      <c r="C708" s="9"/>
      <c r="D708" s="9"/>
      <c r="E708" s="9"/>
      <c r="F708" s="9"/>
      <c r="G708" s="9"/>
      <c r="H708" s="102"/>
      <c r="I708" s="102"/>
      <c r="J708" s="102"/>
      <c r="K708" s="102"/>
      <c r="L708" s="9"/>
    </row>
    <row r="709" spans="1:12" ht="15.75" customHeight="1">
      <c r="A709" s="9"/>
      <c r="B709" s="9"/>
      <c r="C709" s="9"/>
      <c r="D709" s="9"/>
      <c r="E709" s="9"/>
      <c r="F709" s="9"/>
      <c r="G709" s="9"/>
      <c r="H709" s="102"/>
      <c r="I709" s="102"/>
      <c r="J709" s="102"/>
      <c r="K709" s="102"/>
      <c r="L709" s="9"/>
    </row>
    <row r="710" spans="1:12" ht="15.75" customHeight="1">
      <c r="A710" s="9"/>
      <c r="B710" s="9"/>
      <c r="C710" s="9"/>
      <c r="D710" s="9"/>
      <c r="E710" s="9"/>
      <c r="F710" s="9"/>
      <c r="G710" s="9"/>
      <c r="H710" s="102"/>
      <c r="I710" s="102"/>
      <c r="J710" s="102"/>
      <c r="K710" s="102"/>
      <c r="L710" s="9"/>
    </row>
    <row r="711" spans="1:12" ht="15.75" customHeight="1">
      <c r="A711" s="9"/>
      <c r="B711" s="9"/>
      <c r="C711" s="9"/>
      <c r="D711" s="9"/>
      <c r="E711" s="9"/>
      <c r="F711" s="9"/>
      <c r="G711" s="9"/>
      <c r="H711" s="102"/>
      <c r="I711" s="102"/>
      <c r="J711" s="102"/>
      <c r="K711" s="102"/>
      <c r="L711" s="9"/>
    </row>
    <row r="712" spans="1:12" ht="15.75" customHeight="1">
      <c r="A712" s="9"/>
      <c r="B712" s="9"/>
      <c r="C712" s="9"/>
      <c r="D712" s="9"/>
      <c r="E712" s="9"/>
      <c r="F712" s="9"/>
      <c r="G712" s="9"/>
      <c r="H712" s="102"/>
      <c r="I712" s="102"/>
      <c r="J712" s="102"/>
      <c r="K712" s="102"/>
      <c r="L712" s="9"/>
    </row>
    <row r="713" spans="1:12" ht="15.75" customHeight="1">
      <c r="A713" s="9"/>
      <c r="B713" s="9"/>
      <c r="C713" s="9"/>
      <c r="D713" s="9"/>
      <c r="E713" s="9"/>
      <c r="F713" s="9"/>
      <c r="G713" s="9"/>
      <c r="H713" s="102"/>
      <c r="I713" s="102"/>
      <c r="J713" s="102"/>
      <c r="K713" s="102"/>
      <c r="L713" s="9"/>
    </row>
    <row r="714" spans="1:12" ht="15.75" customHeight="1">
      <c r="A714" s="9"/>
      <c r="B714" s="9"/>
      <c r="C714" s="9"/>
      <c r="D714" s="9"/>
      <c r="E714" s="9"/>
      <c r="F714" s="9"/>
      <c r="G714" s="9"/>
      <c r="H714" s="102"/>
      <c r="I714" s="102"/>
      <c r="J714" s="102"/>
      <c r="K714" s="102"/>
      <c r="L714" s="9"/>
    </row>
    <row r="715" spans="1:12" ht="15.75" customHeight="1">
      <c r="A715" s="9"/>
      <c r="B715" s="9"/>
      <c r="C715" s="9"/>
      <c r="D715" s="9"/>
      <c r="E715" s="9"/>
      <c r="F715" s="9"/>
      <c r="G715" s="9"/>
      <c r="H715" s="102"/>
      <c r="I715" s="102"/>
      <c r="J715" s="102"/>
      <c r="K715" s="102"/>
      <c r="L715" s="9"/>
    </row>
    <row r="716" spans="1:12" ht="15.75" customHeight="1">
      <c r="A716" s="9"/>
      <c r="B716" s="9"/>
      <c r="C716" s="9"/>
      <c r="D716" s="9"/>
      <c r="E716" s="9"/>
      <c r="F716" s="9"/>
      <c r="G716" s="9"/>
      <c r="H716" s="102"/>
      <c r="I716" s="102"/>
      <c r="J716" s="102"/>
      <c r="K716" s="102"/>
      <c r="L716" s="9"/>
    </row>
    <row r="717" spans="1:12" ht="15.75" customHeight="1">
      <c r="A717" s="9"/>
      <c r="B717" s="9"/>
      <c r="C717" s="9"/>
      <c r="D717" s="9"/>
      <c r="E717" s="9"/>
      <c r="F717" s="9"/>
      <c r="G717" s="9"/>
      <c r="H717" s="102"/>
      <c r="I717" s="102"/>
      <c r="J717" s="102"/>
      <c r="K717" s="102"/>
      <c r="L717" s="9"/>
    </row>
    <row r="718" spans="1:12" ht="15.75" customHeight="1">
      <c r="A718" s="9"/>
      <c r="B718" s="9"/>
      <c r="C718" s="9"/>
      <c r="D718" s="9"/>
      <c r="E718" s="9"/>
      <c r="F718" s="9"/>
      <c r="G718" s="9"/>
      <c r="H718" s="102"/>
      <c r="I718" s="102"/>
      <c r="J718" s="102"/>
      <c r="K718" s="102"/>
      <c r="L718" s="9"/>
    </row>
    <row r="719" spans="1:12" ht="15.75" customHeight="1">
      <c r="A719" s="9"/>
      <c r="B719" s="9"/>
      <c r="C719" s="9"/>
      <c r="D719" s="9"/>
      <c r="E719" s="9"/>
      <c r="F719" s="9"/>
      <c r="G719" s="9"/>
      <c r="H719" s="102"/>
      <c r="I719" s="102"/>
      <c r="J719" s="102"/>
      <c r="K719" s="102"/>
      <c r="L719" s="9"/>
    </row>
    <row r="720" spans="1:12" ht="15.75" customHeight="1">
      <c r="A720" s="9"/>
      <c r="B720" s="9"/>
      <c r="C720" s="9"/>
      <c r="D720" s="9"/>
      <c r="E720" s="9"/>
      <c r="F720" s="9"/>
      <c r="G720" s="9"/>
      <c r="H720" s="102"/>
      <c r="I720" s="102"/>
      <c r="J720" s="102"/>
      <c r="K720" s="102"/>
      <c r="L720" s="9"/>
    </row>
    <row r="721" spans="1:12" ht="15.75" customHeight="1">
      <c r="A721" s="9"/>
      <c r="B721" s="9"/>
      <c r="C721" s="9"/>
      <c r="D721" s="9"/>
      <c r="E721" s="9"/>
      <c r="F721" s="9"/>
      <c r="G721" s="9"/>
      <c r="H721" s="102"/>
      <c r="I721" s="102"/>
      <c r="J721" s="102"/>
      <c r="K721" s="102"/>
      <c r="L721" s="9"/>
    </row>
    <row r="722" spans="1:12" ht="15.75" customHeight="1">
      <c r="A722" s="9"/>
      <c r="B722" s="9"/>
      <c r="C722" s="9"/>
      <c r="D722" s="9"/>
      <c r="E722" s="9"/>
      <c r="F722" s="9"/>
      <c r="G722" s="9"/>
      <c r="H722" s="102"/>
      <c r="I722" s="102"/>
      <c r="J722" s="102"/>
      <c r="K722" s="102"/>
      <c r="L722" s="9"/>
    </row>
    <row r="723" spans="1:12" ht="15.75" customHeight="1">
      <c r="A723" s="9"/>
      <c r="B723" s="9"/>
      <c r="C723" s="9"/>
      <c r="D723" s="9"/>
      <c r="E723" s="9"/>
      <c r="F723" s="9"/>
      <c r="G723" s="9"/>
      <c r="H723" s="102"/>
      <c r="I723" s="102"/>
      <c r="J723" s="102"/>
      <c r="K723" s="102"/>
      <c r="L723" s="9"/>
    </row>
    <row r="724" spans="1:12" ht="15.75" customHeight="1">
      <c r="A724" s="9"/>
      <c r="B724" s="9"/>
      <c r="C724" s="9"/>
      <c r="D724" s="9"/>
      <c r="E724" s="9"/>
      <c r="F724" s="9"/>
      <c r="G724" s="9"/>
      <c r="H724" s="102"/>
      <c r="I724" s="102"/>
      <c r="J724" s="102"/>
      <c r="K724" s="102"/>
      <c r="L724" s="9"/>
    </row>
    <row r="725" spans="1:12" ht="15.75" customHeight="1">
      <c r="A725" s="9"/>
      <c r="B725" s="9"/>
      <c r="C725" s="9"/>
      <c r="D725" s="9"/>
      <c r="E725" s="9"/>
      <c r="F725" s="9"/>
      <c r="G725" s="9"/>
      <c r="H725" s="102"/>
      <c r="I725" s="102"/>
      <c r="J725" s="102"/>
      <c r="K725" s="102"/>
      <c r="L725" s="9"/>
    </row>
    <row r="726" spans="1:12" ht="15.75" customHeight="1">
      <c r="A726" s="9"/>
      <c r="B726" s="9"/>
      <c r="C726" s="9"/>
      <c r="D726" s="9"/>
      <c r="E726" s="9"/>
      <c r="F726" s="9"/>
      <c r="G726" s="9"/>
      <c r="H726" s="102"/>
      <c r="I726" s="102"/>
      <c r="J726" s="102"/>
      <c r="K726" s="102"/>
      <c r="L726" s="9"/>
    </row>
    <row r="727" spans="1:12" ht="15.75" customHeight="1">
      <c r="A727" s="9"/>
      <c r="B727" s="9"/>
      <c r="C727" s="9"/>
      <c r="D727" s="9"/>
      <c r="E727" s="9"/>
      <c r="F727" s="9"/>
      <c r="G727" s="9"/>
      <c r="H727" s="102"/>
      <c r="I727" s="102"/>
      <c r="J727" s="102"/>
      <c r="K727" s="102"/>
      <c r="L727" s="9"/>
    </row>
    <row r="728" spans="1:12" ht="15.75" customHeight="1">
      <c r="A728" s="9"/>
      <c r="B728" s="9"/>
      <c r="C728" s="9"/>
      <c r="D728" s="9"/>
      <c r="E728" s="9"/>
      <c r="F728" s="9"/>
      <c r="G728" s="9"/>
      <c r="H728" s="102"/>
      <c r="I728" s="102"/>
      <c r="J728" s="102"/>
      <c r="K728" s="102"/>
      <c r="L728" s="9"/>
    </row>
    <row r="729" spans="1:12" ht="15.75" customHeight="1">
      <c r="A729" s="9"/>
      <c r="B729" s="9"/>
      <c r="C729" s="9"/>
      <c r="D729" s="9"/>
      <c r="E729" s="9"/>
      <c r="F729" s="9"/>
      <c r="G729" s="9"/>
      <c r="H729" s="102"/>
      <c r="I729" s="102"/>
      <c r="J729" s="102"/>
      <c r="K729" s="102"/>
      <c r="L729" s="9"/>
    </row>
    <row r="730" spans="1:12" ht="15.75">
      <c r="A730" s="9"/>
      <c r="B730" s="9"/>
      <c r="C730" s="9"/>
      <c r="D730" s="9"/>
      <c r="E730" s="9"/>
      <c r="F730" s="9"/>
      <c r="G730" s="9"/>
      <c r="H730" s="102"/>
      <c r="I730" s="102"/>
      <c r="J730" s="102"/>
      <c r="K730" s="102"/>
      <c r="L730" s="9"/>
    </row>
    <row r="731" spans="1:12" ht="15.75">
      <c r="A731" s="9"/>
      <c r="B731" s="9"/>
      <c r="C731" s="9"/>
      <c r="D731" s="9"/>
      <c r="E731" s="9"/>
      <c r="F731" s="9"/>
      <c r="G731" s="9"/>
      <c r="H731" s="102"/>
      <c r="I731" s="102"/>
      <c r="J731" s="102"/>
      <c r="K731" s="102"/>
      <c r="L731" s="9"/>
    </row>
    <row r="732" spans="1:12" ht="15.75">
      <c r="A732" s="9"/>
      <c r="B732" s="9"/>
      <c r="C732" s="9"/>
      <c r="D732" s="9"/>
      <c r="E732" s="9"/>
      <c r="F732" s="9"/>
      <c r="G732" s="9"/>
      <c r="H732" s="102"/>
      <c r="I732" s="102"/>
      <c r="J732" s="102"/>
      <c r="K732" s="102"/>
      <c r="L732" s="9"/>
    </row>
    <row r="733" spans="1:12" ht="15.75">
      <c r="A733" s="9"/>
      <c r="B733" s="9"/>
      <c r="C733" s="9"/>
      <c r="D733" s="9"/>
      <c r="E733" s="9"/>
      <c r="F733" s="9"/>
      <c r="G733" s="9"/>
      <c r="H733" s="102"/>
      <c r="I733" s="102"/>
      <c r="J733" s="102"/>
      <c r="K733" s="102"/>
      <c r="L733" s="9"/>
    </row>
    <row r="734" spans="1:12" ht="15.75">
      <c r="A734" s="9"/>
      <c r="B734" s="9"/>
      <c r="C734" s="9"/>
      <c r="D734" s="9"/>
      <c r="E734" s="9"/>
      <c r="F734" s="9"/>
      <c r="G734" s="9"/>
      <c r="H734" s="102"/>
      <c r="I734" s="102"/>
      <c r="J734" s="102"/>
      <c r="K734" s="102"/>
      <c r="L734" s="9"/>
    </row>
    <row r="735" spans="1:12" ht="15.75">
      <c r="A735" s="9"/>
      <c r="B735" s="9"/>
      <c r="C735" s="9"/>
      <c r="D735" s="9"/>
      <c r="E735" s="9"/>
      <c r="F735" s="9"/>
      <c r="G735" s="9"/>
      <c r="H735" s="102"/>
      <c r="I735" s="102"/>
      <c r="J735" s="102"/>
      <c r="K735" s="102"/>
      <c r="L735" s="9"/>
    </row>
    <row r="736" spans="1:12" ht="15.75">
      <c r="A736" s="9"/>
      <c r="B736" s="9"/>
      <c r="C736" s="9"/>
      <c r="D736" s="9"/>
      <c r="E736" s="9"/>
      <c r="F736" s="9"/>
      <c r="G736" s="9"/>
      <c r="H736" s="102"/>
      <c r="I736" s="102"/>
      <c r="J736" s="102"/>
      <c r="K736" s="102"/>
      <c r="L736" s="9"/>
    </row>
    <row r="737" spans="1:12" ht="15.75">
      <c r="A737" s="9"/>
      <c r="B737" s="9"/>
      <c r="C737" s="9"/>
      <c r="D737" s="9"/>
      <c r="E737" s="9"/>
      <c r="F737" s="9"/>
      <c r="G737" s="9"/>
      <c r="H737" s="102"/>
      <c r="I737" s="102"/>
      <c r="J737" s="102"/>
      <c r="K737" s="102"/>
      <c r="L737" s="9"/>
    </row>
    <row r="738" spans="1:12" ht="15.75">
      <c r="A738" s="9"/>
      <c r="B738" s="9"/>
      <c r="C738" s="9"/>
      <c r="D738" s="9"/>
      <c r="E738" s="9"/>
      <c r="F738" s="9"/>
      <c r="G738" s="9"/>
      <c r="H738" s="102"/>
      <c r="I738" s="102"/>
      <c r="J738" s="102"/>
      <c r="K738" s="102"/>
      <c r="L738" s="9"/>
    </row>
    <row r="739" spans="1:12" ht="15.75">
      <c r="A739" s="9"/>
      <c r="B739" s="9"/>
      <c r="C739" s="9"/>
      <c r="D739" s="9"/>
      <c r="E739" s="9"/>
      <c r="F739" s="9"/>
      <c r="G739" s="9"/>
      <c r="H739" s="102"/>
      <c r="I739" s="102"/>
      <c r="J739" s="102"/>
      <c r="K739" s="102"/>
      <c r="L739" s="9"/>
    </row>
    <row r="740" spans="1:12" ht="15.75">
      <c r="A740" s="9"/>
      <c r="B740" s="9"/>
      <c r="C740" s="9"/>
      <c r="D740" s="9"/>
      <c r="E740" s="9"/>
      <c r="F740" s="9"/>
      <c r="G740" s="9"/>
      <c r="H740" s="102"/>
      <c r="I740" s="102"/>
      <c r="J740" s="102"/>
      <c r="K740" s="102"/>
      <c r="L740" s="9"/>
    </row>
    <row r="741" spans="1:12" ht="15.75">
      <c r="A741" s="9"/>
      <c r="B741" s="9"/>
      <c r="C741" s="9"/>
      <c r="D741" s="9"/>
      <c r="E741" s="9"/>
      <c r="F741" s="9"/>
      <c r="G741" s="9"/>
      <c r="H741" s="102"/>
      <c r="I741" s="102"/>
      <c r="J741" s="102"/>
      <c r="K741" s="102"/>
      <c r="L741" s="9"/>
    </row>
    <row r="742" spans="1:12" ht="15.75">
      <c r="A742" s="9"/>
      <c r="B742" s="9"/>
      <c r="C742" s="9"/>
      <c r="D742" s="9"/>
      <c r="E742" s="9"/>
      <c r="F742" s="9"/>
      <c r="G742" s="9"/>
      <c r="H742" s="102"/>
      <c r="I742" s="102"/>
      <c r="J742" s="102"/>
      <c r="K742" s="102"/>
      <c r="L742" s="9"/>
    </row>
    <row r="743" spans="1:12" ht="15.75">
      <c r="A743" s="9"/>
      <c r="B743" s="9"/>
      <c r="C743" s="9"/>
      <c r="D743" s="9"/>
      <c r="E743" s="9"/>
      <c r="F743" s="9"/>
      <c r="G743" s="9"/>
      <c r="H743" s="102"/>
      <c r="I743" s="102"/>
      <c r="J743" s="102"/>
      <c r="K743" s="102"/>
      <c r="L743" s="9"/>
    </row>
    <row r="744" spans="1:12" ht="15.75">
      <c r="A744" s="9"/>
      <c r="B744" s="9"/>
      <c r="C744" s="9"/>
      <c r="D744" s="9"/>
      <c r="E744" s="9"/>
      <c r="F744" s="9"/>
      <c r="G744" s="9"/>
      <c r="H744" s="102"/>
      <c r="I744" s="102"/>
      <c r="J744" s="102"/>
      <c r="K744" s="102"/>
      <c r="L744" s="9"/>
    </row>
    <row r="745" spans="1:12" ht="15.75">
      <c r="A745" s="9"/>
      <c r="B745" s="9"/>
      <c r="C745" s="9"/>
      <c r="D745" s="9"/>
      <c r="E745" s="9"/>
      <c r="F745" s="9"/>
      <c r="G745" s="9"/>
      <c r="H745" s="102"/>
      <c r="I745" s="102"/>
      <c r="J745" s="102"/>
      <c r="K745" s="102"/>
      <c r="L745" s="9"/>
    </row>
    <row r="746" spans="1:12" ht="15.75">
      <c r="A746" s="9"/>
      <c r="B746" s="9"/>
      <c r="C746" s="9"/>
      <c r="D746" s="9"/>
      <c r="E746" s="9"/>
      <c r="F746" s="9"/>
      <c r="G746" s="9"/>
      <c r="H746" s="102"/>
      <c r="I746" s="102"/>
      <c r="J746" s="102"/>
      <c r="K746" s="102"/>
      <c r="L746" s="9"/>
    </row>
    <row r="747" spans="1:12" ht="15.75">
      <c r="A747" s="9"/>
      <c r="B747" s="9"/>
      <c r="C747" s="9"/>
      <c r="D747" s="9"/>
      <c r="E747" s="9"/>
      <c r="F747" s="9"/>
      <c r="G747" s="9"/>
      <c r="H747" s="102"/>
      <c r="I747" s="102"/>
      <c r="J747" s="102"/>
      <c r="K747" s="102"/>
      <c r="L747" s="9"/>
    </row>
    <row r="748" spans="1:12" ht="15.75">
      <c r="A748" s="9"/>
      <c r="B748" s="9"/>
      <c r="C748" s="9"/>
      <c r="D748" s="9"/>
      <c r="E748" s="9"/>
      <c r="F748" s="9"/>
      <c r="G748" s="9"/>
      <c r="H748" s="102"/>
      <c r="I748" s="102"/>
      <c r="J748" s="102"/>
      <c r="K748" s="102"/>
      <c r="L748" s="9"/>
    </row>
  </sheetData>
  <sheetProtection/>
  <mergeCells count="32">
    <mergeCell ref="I206:I207"/>
    <mergeCell ref="J206:J207"/>
    <mergeCell ref="A311:G311"/>
    <mergeCell ref="A312:G312"/>
    <mergeCell ref="A303:G303"/>
    <mergeCell ref="A304:G304"/>
    <mergeCell ref="A305:G305"/>
    <mergeCell ref="A306:G306"/>
    <mergeCell ref="A307:G307"/>
    <mergeCell ref="A310:G310"/>
    <mergeCell ref="A182:B182"/>
    <mergeCell ref="E182:F182"/>
    <mergeCell ref="G182:H182"/>
    <mergeCell ref="I182:J182"/>
    <mergeCell ref="A181:B181"/>
    <mergeCell ref="E181:F181"/>
    <mergeCell ref="G181:H181"/>
    <mergeCell ref="I181:J181"/>
    <mergeCell ref="A180:B180"/>
    <mergeCell ref="E180:F180"/>
    <mergeCell ref="G180:H180"/>
    <mergeCell ref="I180:J180"/>
    <mergeCell ref="I166:J166"/>
    <mergeCell ref="A177:B179"/>
    <mergeCell ref="C177:F177"/>
    <mergeCell ref="G177:K177"/>
    <mergeCell ref="C178:C179"/>
    <mergeCell ref="D178:D179"/>
    <mergeCell ref="E178:F179"/>
    <mergeCell ref="G178:H179"/>
    <mergeCell ref="I178:J179"/>
    <mergeCell ref="K178:K17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08"/>
  <sheetViews>
    <sheetView tabSelected="1" zoomScalePageLayoutView="0" workbookViewId="0" topLeftCell="A1">
      <selection activeCell="H116" sqref="H115:H116"/>
    </sheetView>
  </sheetViews>
  <sheetFormatPr defaultColWidth="9.140625" defaultRowHeight="15"/>
  <cols>
    <col min="1" max="1" width="22.140625" style="10" customWidth="1"/>
    <col min="2" max="2" width="12.421875" style="10" customWidth="1"/>
    <col min="3" max="3" width="11.7109375" style="10" customWidth="1"/>
    <col min="4" max="4" width="12.140625" style="10" customWidth="1"/>
    <col min="5" max="5" width="10.140625" style="10" customWidth="1"/>
    <col min="6" max="6" width="13.28125" style="10" customWidth="1"/>
    <col min="7" max="7" width="11.8515625" style="5" customWidth="1"/>
    <col min="8" max="8" width="13.57421875" style="5" customWidth="1"/>
    <col min="9" max="9" width="21.28125" style="10" customWidth="1"/>
    <col min="10" max="16384" width="9.140625" style="10" customWidth="1"/>
  </cols>
  <sheetData>
    <row r="1" spans="1:7" ht="18.75" customHeight="1">
      <c r="A1" s="256" t="s">
        <v>564</v>
      </c>
      <c r="B1" s="252"/>
      <c r="C1" s="338"/>
      <c r="D1" s="338"/>
      <c r="E1" s="96"/>
      <c r="F1" s="96"/>
      <c r="G1" s="80"/>
    </row>
    <row r="2" spans="1:8" s="5" customFormat="1" ht="28.5" customHeight="1">
      <c r="A2" s="585" t="s">
        <v>565</v>
      </c>
      <c r="B2" s="586" t="s">
        <v>566</v>
      </c>
      <c r="C2" s="587" t="s">
        <v>567</v>
      </c>
      <c r="D2" s="586" t="s">
        <v>568</v>
      </c>
      <c r="E2" s="587" t="s">
        <v>569</v>
      </c>
      <c r="F2" s="587" t="s">
        <v>570</v>
      </c>
      <c r="G2" s="587" t="s">
        <v>571</v>
      </c>
      <c r="H2" s="587" t="s">
        <v>572</v>
      </c>
    </row>
    <row r="3" spans="1:8" s="5" customFormat="1" ht="33.75" customHeight="1">
      <c r="A3" s="585"/>
      <c r="B3" s="586"/>
      <c r="C3" s="587"/>
      <c r="D3" s="586"/>
      <c r="E3" s="587"/>
      <c r="F3" s="587"/>
      <c r="G3" s="587"/>
      <c r="H3" s="587"/>
    </row>
    <row r="4" spans="1:8" ht="14.25" customHeight="1">
      <c r="A4" s="339" t="s">
        <v>573</v>
      </c>
      <c r="B4" s="340"/>
      <c r="C4" s="341"/>
      <c r="D4" s="341"/>
      <c r="E4" s="341"/>
      <c r="F4" s="341"/>
      <c r="G4" s="342"/>
      <c r="H4" s="342">
        <f>SUM(B4:G4)</f>
        <v>0</v>
      </c>
    </row>
    <row r="5" spans="1:9" s="204" customFormat="1" ht="14.25" customHeight="1">
      <c r="A5" s="343" t="s">
        <v>574</v>
      </c>
      <c r="B5" s="344">
        <v>96103945335</v>
      </c>
      <c r="C5" s="344">
        <v>25576692471</v>
      </c>
      <c r="D5" s="344">
        <v>12159052220</v>
      </c>
      <c r="E5" s="344">
        <v>131188092</v>
      </c>
      <c r="F5" s="344">
        <v>164056147913</v>
      </c>
      <c r="G5" s="344">
        <v>7151766386</v>
      </c>
      <c r="H5" s="344">
        <f>SUM(B5:G5)</f>
        <v>305178792417</v>
      </c>
      <c r="I5" s="345"/>
    </row>
    <row r="6" spans="1:8" ht="14.25" customHeight="1">
      <c r="A6" s="346" t="s">
        <v>575</v>
      </c>
      <c r="B6" s="347"/>
      <c r="C6" s="347"/>
      <c r="D6" s="347"/>
      <c r="E6" s="347"/>
      <c r="F6" s="347"/>
      <c r="G6" s="347"/>
      <c r="H6" s="347">
        <f aca="true" t="shared" si="0" ref="H6:H20">SUM(B6:G6)</f>
        <v>0</v>
      </c>
    </row>
    <row r="7" spans="1:9" ht="14.25" customHeight="1">
      <c r="A7" s="348" t="s">
        <v>576</v>
      </c>
      <c r="B7" s="347">
        <f>'[1]BIEU 19'!L9+'[1]BIEU 19'!L10</f>
        <v>3574670550</v>
      </c>
      <c r="C7" s="347">
        <f>'[1]BIEU 19'!L11</f>
        <v>510855000</v>
      </c>
      <c r="D7" s="347"/>
      <c r="E7" s="347"/>
      <c r="F7" s="347"/>
      <c r="G7" s="347"/>
      <c r="H7" s="347">
        <f t="shared" si="0"/>
        <v>4085525550</v>
      </c>
      <c r="I7" s="96"/>
    </row>
    <row r="8" spans="1:8" ht="14.25" customHeight="1">
      <c r="A8" s="348" t="s">
        <v>577</v>
      </c>
      <c r="B8" s="347"/>
      <c r="C8" s="347"/>
      <c r="D8" s="347"/>
      <c r="E8" s="347"/>
      <c r="F8" s="347"/>
      <c r="G8" s="347"/>
      <c r="H8" s="347">
        <f t="shared" si="0"/>
        <v>0</v>
      </c>
    </row>
    <row r="9" spans="1:8" ht="14.25" customHeight="1">
      <c r="A9" s="348" t="s">
        <v>578</v>
      </c>
      <c r="B9" s="347"/>
      <c r="C9" s="347"/>
      <c r="D9" s="347"/>
      <c r="E9" s="347"/>
      <c r="F9" s="347"/>
      <c r="G9" s="344"/>
      <c r="H9" s="347">
        <f t="shared" si="0"/>
        <v>0</v>
      </c>
    </row>
    <row r="10" spans="1:8" ht="14.25" customHeight="1">
      <c r="A10" s="348" t="s">
        <v>579</v>
      </c>
      <c r="B10" s="347"/>
      <c r="C10" s="347">
        <f>'[1]BIEU 19'!U11</f>
        <v>172380000</v>
      </c>
      <c r="D10" s="347">
        <f>'[1]BIEU 19'!U13</f>
        <v>631156000</v>
      </c>
      <c r="E10" s="347"/>
      <c r="F10" s="349">
        <f>'[1]BIEU 19'!U15</f>
        <v>10671920620.37335</v>
      </c>
      <c r="G10" s="347"/>
      <c r="H10" s="347">
        <f t="shared" si="0"/>
        <v>11475456620.37335</v>
      </c>
    </row>
    <row r="11" spans="1:8" ht="14.25" customHeight="1">
      <c r="A11" s="348" t="s">
        <v>580</v>
      </c>
      <c r="B11" s="347">
        <f>'[1]BIEU 19'!AB10</f>
        <v>16714787809</v>
      </c>
      <c r="C11" s="347"/>
      <c r="D11" s="347"/>
      <c r="E11" s="347"/>
      <c r="F11" s="347"/>
      <c r="G11" s="347"/>
      <c r="H11" s="347">
        <f t="shared" si="0"/>
        <v>16714787809</v>
      </c>
    </row>
    <row r="12" spans="1:9" s="204" customFormat="1" ht="14.25" customHeight="1">
      <c r="A12" s="343" t="s">
        <v>581</v>
      </c>
      <c r="B12" s="344">
        <f aca="true" t="shared" si="1" ref="B12:G12">B5+B6+B7+B8-B9-B10-B11</f>
        <v>82963828076</v>
      </c>
      <c r="C12" s="344">
        <f t="shared" si="1"/>
        <v>25915167471</v>
      </c>
      <c r="D12" s="344">
        <f t="shared" si="1"/>
        <v>11527896220</v>
      </c>
      <c r="E12" s="344">
        <f t="shared" si="1"/>
        <v>131188092</v>
      </c>
      <c r="F12" s="344">
        <f t="shared" si="1"/>
        <v>153384227292.62665</v>
      </c>
      <c r="G12" s="344">
        <f t="shared" si="1"/>
        <v>7151766386</v>
      </c>
      <c r="H12" s="344">
        <f t="shared" si="0"/>
        <v>281074073537.62665</v>
      </c>
      <c r="I12" s="345"/>
    </row>
    <row r="13" spans="1:9" ht="14.25" customHeight="1">
      <c r="A13" s="350" t="s">
        <v>582</v>
      </c>
      <c r="B13" s="344"/>
      <c r="C13" s="344"/>
      <c r="D13" s="344"/>
      <c r="E13" s="344"/>
      <c r="F13" s="344"/>
      <c r="G13" s="344"/>
      <c r="H13" s="344">
        <f t="shared" si="0"/>
        <v>0</v>
      </c>
      <c r="I13" s="96"/>
    </row>
    <row r="14" spans="1:9" s="5" customFormat="1" ht="14.25" customHeight="1">
      <c r="A14" s="343" t="s">
        <v>574</v>
      </c>
      <c r="B14" s="351">
        <v>48121549332</v>
      </c>
      <c r="C14" s="351">
        <v>17562410951</v>
      </c>
      <c r="D14" s="351">
        <v>10045430193</v>
      </c>
      <c r="E14" s="351">
        <v>107536472</v>
      </c>
      <c r="F14" s="351">
        <v>90925314562</v>
      </c>
      <c r="G14" s="351">
        <v>4322839000</v>
      </c>
      <c r="H14" s="344">
        <f t="shared" si="0"/>
        <v>171085080510</v>
      </c>
      <c r="I14" s="80"/>
    </row>
    <row r="15" spans="1:8" ht="14.25" customHeight="1">
      <c r="A15" s="348" t="s">
        <v>583</v>
      </c>
      <c r="B15" s="352">
        <f>'[1]BIEU 20'!L10+'[1]BIEU 20'!L11</f>
        <v>5625519751</v>
      </c>
      <c r="C15" s="352">
        <f>'[1]BIEU 20'!L12</f>
        <v>1802863409</v>
      </c>
      <c r="D15" s="352">
        <f>'[1]BIEU 20'!L14</f>
        <v>645627818</v>
      </c>
      <c r="E15" s="352">
        <f>'[1]BIEU 20'!L13</f>
        <v>5583333</v>
      </c>
      <c r="F15" s="352">
        <f>'[1]BIEU 20'!L16</f>
        <v>9223102384</v>
      </c>
      <c r="G15" s="352">
        <f>'[1]BIEU 20'!L17</f>
        <v>597362980</v>
      </c>
      <c r="H15" s="347">
        <f t="shared" si="0"/>
        <v>17900059675</v>
      </c>
    </row>
    <row r="16" spans="1:8" ht="14.25" customHeight="1">
      <c r="A16" s="348" t="s">
        <v>577</v>
      </c>
      <c r="B16" s="352"/>
      <c r="C16" s="352"/>
      <c r="D16" s="352"/>
      <c r="E16" s="352"/>
      <c r="F16" s="352"/>
      <c r="G16" s="352"/>
      <c r="H16" s="347">
        <f t="shared" si="0"/>
        <v>0</v>
      </c>
    </row>
    <row r="17" spans="1:8" ht="14.25" customHeight="1">
      <c r="A17" s="348" t="s">
        <v>579</v>
      </c>
      <c r="B17" s="352"/>
      <c r="C17" s="352">
        <f>'[1]BIEU 20'!U12</f>
        <v>172380000</v>
      </c>
      <c r="D17" s="352">
        <f>'[1]BIEU 20'!U14</f>
        <v>631156000</v>
      </c>
      <c r="E17" s="352"/>
      <c r="F17" s="352">
        <f>'[1]BIEU 20'!U16</f>
        <v>9019120334</v>
      </c>
      <c r="G17" s="352"/>
      <c r="H17" s="347">
        <f t="shared" si="0"/>
        <v>9822656334</v>
      </c>
    </row>
    <row r="18" spans="1:8" ht="14.25" customHeight="1">
      <c r="A18" s="348" t="s">
        <v>580</v>
      </c>
      <c r="B18" s="352">
        <f>'[1]BIEU 20'!AB11</f>
        <v>10867683587</v>
      </c>
      <c r="C18" s="352"/>
      <c r="D18" s="352"/>
      <c r="E18" s="352"/>
      <c r="F18" s="352"/>
      <c r="G18" s="352"/>
      <c r="H18" s="347">
        <f t="shared" si="0"/>
        <v>10867683587</v>
      </c>
    </row>
    <row r="19" spans="1:9" s="204" customFormat="1" ht="14.25" customHeight="1">
      <c r="A19" s="343" t="s">
        <v>581</v>
      </c>
      <c r="B19" s="344">
        <f aca="true" t="shared" si="2" ref="B19:H19">B14+B15+B16-B17-B18</f>
        <v>42879385496</v>
      </c>
      <c r="C19" s="344">
        <f t="shared" si="2"/>
        <v>19192894360</v>
      </c>
      <c r="D19" s="344">
        <f t="shared" si="2"/>
        <v>10059902011</v>
      </c>
      <c r="E19" s="344">
        <f t="shared" si="2"/>
        <v>113119805</v>
      </c>
      <c r="F19" s="344">
        <f t="shared" si="2"/>
        <v>91129296612</v>
      </c>
      <c r="G19" s="344">
        <f t="shared" si="2"/>
        <v>4920201980</v>
      </c>
      <c r="H19" s="344">
        <f t="shared" si="2"/>
        <v>168294800264</v>
      </c>
      <c r="I19" s="345"/>
    </row>
    <row r="20" spans="1:9" ht="14.25" customHeight="1">
      <c r="A20" s="350" t="s">
        <v>584</v>
      </c>
      <c r="B20" s="344"/>
      <c r="C20" s="344"/>
      <c r="D20" s="344"/>
      <c r="E20" s="344"/>
      <c r="F20" s="344"/>
      <c r="G20" s="344"/>
      <c r="H20" s="344">
        <f t="shared" si="0"/>
        <v>0</v>
      </c>
      <c r="I20" s="96"/>
    </row>
    <row r="21" spans="1:9" ht="14.25" customHeight="1">
      <c r="A21" s="353" t="s">
        <v>585</v>
      </c>
      <c r="B21" s="347">
        <f aca="true" t="shared" si="3" ref="B21:H21">B5-B14</f>
        <v>47982396003</v>
      </c>
      <c r="C21" s="347">
        <f t="shared" si="3"/>
        <v>8014281520</v>
      </c>
      <c r="D21" s="347">
        <f t="shared" si="3"/>
        <v>2113622027</v>
      </c>
      <c r="E21" s="347">
        <f t="shared" si="3"/>
        <v>23651620</v>
      </c>
      <c r="F21" s="347">
        <f t="shared" si="3"/>
        <v>73130833351</v>
      </c>
      <c r="G21" s="347">
        <f t="shared" si="3"/>
        <v>2828927386</v>
      </c>
      <c r="H21" s="347">
        <f t="shared" si="3"/>
        <v>134093711907</v>
      </c>
      <c r="I21" s="96"/>
    </row>
    <row r="22" spans="1:9" ht="14.25" customHeight="1">
      <c r="A22" s="354" t="s">
        <v>586</v>
      </c>
      <c r="B22" s="355">
        <f aca="true" t="shared" si="4" ref="B22:H22">B12-B19</f>
        <v>40084442580</v>
      </c>
      <c r="C22" s="355">
        <f t="shared" si="4"/>
        <v>6722273111</v>
      </c>
      <c r="D22" s="355">
        <f t="shared" si="4"/>
        <v>1467994209</v>
      </c>
      <c r="E22" s="355">
        <f t="shared" si="4"/>
        <v>18068287</v>
      </c>
      <c r="F22" s="355">
        <f t="shared" si="4"/>
        <v>62254930680.62665</v>
      </c>
      <c r="G22" s="355">
        <f t="shared" si="4"/>
        <v>2231564406</v>
      </c>
      <c r="H22" s="355">
        <f t="shared" si="4"/>
        <v>112779273273.62665</v>
      </c>
      <c r="I22" s="96"/>
    </row>
    <row r="23" spans="1:9" ht="15.75" customHeight="1">
      <c r="A23" s="257" t="s">
        <v>587</v>
      </c>
      <c r="G23" s="588">
        <v>96579379444</v>
      </c>
      <c r="H23" s="588"/>
      <c r="I23" s="96"/>
    </row>
    <row r="24" spans="1:8" ht="15" customHeight="1">
      <c r="A24" s="356" t="s">
        <v>588</v>
      </c>
      <c r="B24" s="357"/>
      <c r="E24" s="29"/>
      <c r="F24" s="589">
        <v>33829858923</v>
      </c>
      <c r="G24" s="589"/>
      <c r="H24" s="29"/>
    </row>
    <row r="25" spans="1:9" ht="15.75" customHeight="1">
      <c r="A25" s="358" t="s">
        <v>589</v>
      </c>
      <c r="B25" s="357"/>
      <c r="F25" s="242"/>
      <c r="G25" s="11"/>
      <c r="H25" s="29"/>
      <c r="I25" s="359"/>
    </row>
    <row r="26" spans="1:7" ht="18" customHeight="1">
      <c r="A26" s="256" t="s">
        <v>590</v>
      </c>
      <c r="B26" s="252"/>
      <c r="C26" s="338"/>
      <c r="D26" s="338"/>
      <c r="E26" s="96"/>
      <c r="F26" s="96"/>
      <c r="G26" s="80"/>
    </row>
    <row r="27" spans="1:8" ht="22.5" customHeight="1">
      <c r="A27" s="585" t="s">
        <v>565</v>
      </c>
      <c r="B27" s="586" t="s">
        <v>566</v>
      </c>
      <c r="C27" s="587" t="s">
        <v>567</v>
      </c>
      <c r="D27" s="586" t="s">
        <v>568</v>
      </c>
      <c r="E27" s="587" t="s">
        <v>569</v>
      </c>
      <c r="F27" s="587" t="s">
        <v>591</v>
      </c>
      <c r="G27" s="587" t="s">
        <v>592</v>
      </c>
      <c r="H27" s="587" t="s">
        <v>572</v>
      </c>
    </row>
    <row r="28" spans="1:8" ht="32.25" customHeight="1">
      <c r="A28" s="585"/>
      <c r="B28" s="586"/>
      <c r="C28" s="587"/>
      <c r="D28" s="586"/>
      <c r="E28" s="587"/>
      <c r="F28" s="587"/>
      <c r="G28" s="587"/>
      <c r="H28" s="587"/>
    </row>
    <row r="29" spans="1:8" ht="15" customHeight="1">
      <c r="A29" s="339" t="s">
        <v>593</v>
      </c>
      <c r="B29" s="340"/>
      <c r="C29" s="341"/>
      <c r="D29" s="341"/>
      <c r="E29" s="341"/>
      <c r="F29" s="341"/>
      <c r="G29" s="342"/>
      <c r="H29" s="342">
        <f aca="true" t="shared" si="5" ref="H29:H47">SUM(B29:G29)</f>
        <v>0</v>
      </c>
    </row>
    <row r="30" spans="1:8" ht="15" customHeight="1">
      <c r="A30" s="343" t="s">
        <v>594</v>
      </c>
      <c r="B30" s="360"/>
      <c r="C30" s="360"/>
      <c r="D30" s="360"/>
      <c r="E30" s="361"/>
      <c r="F30" s="360"/>
      <c r="G30" s="360"/>
      <c r="H30" s="360">
        <f t="shared" si="5"/>
        <v>0</v>
      </c>
    </row>
    <row r="31" spans="1:8" ht="15" customHeight="1">
      <c r="A31" s="348" t="s">
        <v>595</v>
      </c>
      <c r="B31" s="347"/>
      <c r="C31" s="347"/>
      <c r="D31" s="347"/>
      <c r="E31" s="347"/>
      <c r="F31" s="347"/>
      <c r="G31" s="344"/>
      <c r="H31" s="347">
        <f t="shared" si="5"/>
        <v>0</v>
      </c>
    </row>
    <row r="32" spans="1:8" ht="15" customHeight="1">
      <c r="A32" s="348" t="s">
        <v>596</v>
      </c>
      <c r="B32" s="347"/>
      <c r="C32" s="347"/>
      <c r="D32" s="347"/>
      <c r="E32" s="347"/>
      <c r="F32" s="347"/>
      <c r="G32" s="344"/>
      <c r="H32" s="347">
        <f t="shared" si="5"/>
        <v>0</v>
      </c>
    </row>
    <row r="33" spans="1:8" ht="15" customHeight="1">
      <c r="A33" s="348" t="s">
        <v>577</v>
      </c>
      <c r="B33" s="347"/>
      <c r="C33" s="347"/>
      <c r="D33" s="347"/>
      <c r="E33" s="347"/>
      <c r="F33" s="347"/>
      <c r="G33" s="344"/>
      <c r="H33" s="347"/>
    </row>
    <row r="34" spans="1:8" ht="15" customHeight="1">
      <c r="A34" s="348" t="s">
        <v>597</v>
      </c>
      <c r="B34" s="347"/>
      <c r="C34" s="347"/>
      <c r="D34" s="347"/>
      <c r="E34" s="347"/>
      <c r="F34" s="347"/>
      <c r="G34" s="344"/>
      <c r="H34" s="347"/>
    </row>
    <row r="35" spans="1:8" ht="15" customHeight="1">
      <c r="A35" s="348" t="s">
        <v>598</v>
      </c>
      <c r="B35" s="347"/>
      <c r="C35" s="347"/>
      <c r="D35" s="347"/>
      <c r="E35" s="347"/>
      <c r="F35" s="347"/>
      <c r="G35" s="344"/>
      <c r="H35" s="347">
        <f t="shared" si="5"/>
        <v>0</v>
      </c>
    </row>
    <row r="36" spans="1:8" ht="15" customHeight="1">
      <c r="A36" s="343" t="s">
        <v>599</v>
      </c>
      <c r="B36" s="360">
        <f aca="true" t="shared" si="6" ref="B36:G36">B30+B31+B32-B35</f>
        <v>0</v>
      </c>
      <c r="C36" s="360">
        <f t="shared" si="6"/>
        <v>0</v>
      </c>
      <c r="D36" s="360">
        <f t="shared" si="6"/>
        <v>0</v>
      </c>
      <c r="E36" s="360">
        <f t="shared" si="6"/>
        <v>0</v>
      </c>
      <c r="F36" s="360">
        <f t="shared" si="6"/>
        <v>0</v>
      </c>
      <c r="G36" s="360">
        <f t="shared" si="6"/>
        <v>0</v>
      </c>
      <c r="H36" s="360">
        <f t="shared" si="5"/>
        <v>0</v>
      </c>
    </row>
    <row r="37" spans="1:8" ht="15" customHeight="1">
      <c r="A37" s="350" t="s">
        <v>582</v>
      </c>
      <c r="B37" s="344"/>
      <c r="C37" s="344"/>
      <c r="D37" s="344"/>
      <c r="E37" s="344"/>
      <c r="F37" s="344"/>
      <c r="G37" s="344"/>
      <c r="H37" s="344">
        <f t="shared" si="5"/>
        <v>0</v>
      </c>
    </row>
    <row r="38" spans="1:8" ht="15" customHeight="1">
      <c r="A38" s="343" t="s">
        <v>594</v>
      </c>
      <c r="B38" s="347"/>
      <c r="C38" s="347"/>
      <c r="D38" s="347"/>
      <c r="E38" s="347"/>
      <c r="F38" s="347"/>
      <c r="G38" s="344"/>
      <c r="H38" s="344">
        <f t="shared" si="5"/>
        <v>0</v>
      </c>
    </row>
    <row r="39" spans="1:8" ht="15" customHeight="1">
      <c r="A39" s="348" t="s">
        <v>583</v>
      </c>
      <c r="B39" s="347"/>
      <c r="C39" s="347"/>
      <c r="D39" s="347"/>
      <c r="E39" s="347"/>
      <c r="F39" s="347"/>
      <c r="G39" s="344"/>
      <c r="H39" s="347">
        <f t="shared" si="5"/>
        <v>0</v>
      </c>
    </row>
    <row r="40" spans="1:8" ht="15" customHeight="1">
      <c r="A40" s="348" t="s">
        <v>596</v>
      </c>
      <c r="B40" s="347"/>
      <c r="C40" s="347"/>
      <c r="D40" s="347"/>
      <c r="E40" s="347"/>
      <c r="F40" s="347"/>
      <c r="G40" s="344"/>
      <c r="H40" s="347"/>
    </row>
    <row r="41" spans="1:8" ht="15" customHeight="1">
      <c r="A41" s="348" t="s">
        <v>577</v>
      </c>
      <c r="B41" s="347"/>
      <c r="C41" s="347"/>
      <c r="D41" s="347"/>
      <c r="E41" s="347"/>
      <c r="F41" s="347"/>
      <c r="G41" s="344"/>
      <c r="H41" s="347"/>
    </row>
    <row r="42" spans="1:8" ht="15" customHeight="1">
      <c r="A42" s="348" t="s">
        <v>597</v>
      </c>
      <c r="B42" s="347"/>
      <c r="C42" s="347"/>
      <c r="D42" s="347"/>
      <c r="E42" s="347"/>
      <c r="F42" s="347"/>
      <c r="G42" s="344"/>
      <c r="H42" s="347">
        <f t="shared" si="5"/>
        <v>0</v>
      </c>
    </row>
    <row r="43" spans="1:8" ht="15" customHeight="1">
      <c r="A43" s="348" t="s">
        <v>598</v>
      </c>
      <c r="B43" s="347"/>
      <c r="C43" s="347"/>
      <c r="D43" s="347"/>
      <c r="E43" s="347"/>
      <c r="F43" s="347"/>
      <c r="G43" s="344"/>
      <c r="H43" s="347">
        <f t="shared" si="5"/>
        <v>0</v>
      </c>
    </row>
    <row r="44" spans="1:8" ht="15" customHeight="1">
      <c r="A44" s="343" t="s">
        <v>599</v>
      </c>
      <c r="B44" s="360">
        <f aca="true" t="shared" si="7" ref="B44:G44">B38+B39+B42-B43</f>
        <v>0</v>
      </c>
      <c r="C44" s="360">
        <f t="shared" si="7"/>
        <v>0</v>
      </c>
      <c r="D44" s="360">
        <f t="shared" si="7"/>
        <v>0</v>
      </c>
      <c r="E44" s="360">
        <f t="shared" si="7"/>
        <v>0</v>
      </c>
      <c r="F44" s="360">
        <f t="shared" si="7"/>
        <v>0</v>
      </c>
      <c r="G44" s="360">
        <f t="shared" si="7"/>
        <v>0</v>
      </c>
      <c r="H44" s="360">
        <f t="shared" si="5"/>
        <v>0</v>
      </c>
    </row>
    <row r="45" spans="1:8" ht="15" customHeight="1">
      <c r="A45" s="350" t="s">
        <v>600</v>
      </c>
      <c r="B45" s="344"/>
      <c r="C45" s="344"/>
      <c r="D45" s="344"/>
      <c r="E45" s="344"/>
      <c r="F45" s="344"/>
      <c r="G45" s="344"/>
      <c r="H45" s="344">
        <f t="shared" si="5"/>
        <v>0</v>
      </c>
    </row>
    <row r="46" spans="1:8" ht="15" customHeight="1">
      <c r="A46" s="353" t="s">
        <v>601</v>
      </c>
      <c r="B46" s="347">
        <f aca="true" t="shared" si="8" ref="B46:G46">B30-B38</f>
        <v>0</v>
      </c>
      <c r="C46" s="347">
        <f t="shared" si="8"/>
        <v>0</v>
      </c>
      <c r="D46" s="347">
        <f t="shared" si="8"/>
        <v>0</v>
      </c>
      <c r="E46" s="347">
        <f t="shared" si="8"/>
        <v>0</v>
      </c>
      <c r="F46" s="347">
        <f t="shared" si="8"/>
        <v>0</v>
      </c>
      <c r="G46" s="347">
        <f t="shared" si="8"/>
        <v>0</v>
      </c>
      <c r="H46" s="347">
        <f t="shared" si="5"/>
        <v>0</v>
      </c>
    </row>
    <row r="47" spans="1:8" ht="15" customHeight="1">
      <c r="A47" s="354" t="s">
        <v>602</v>
      </c>
      <c r="B47" s="355">
        <f aca="true" t="shared" si="9" ref="B47:G47">B36-B44</f>
        <v>0</v>
      </c>
      <c r="C47" s="355">
        <f t="shared" si="9"/>
        <v>0</v>
      </c>
      <c r="D47" s="355">
        <f t="shared" si="9"/>
        <v>0</v>
      </c>
      <c r="E47" s="355">
        <f t="shared" si="9"/>
        <v>0</v>
      </c>
      <c r="F47" s="355">
        <f t="shared" si="9"/>
        <v>0</v>
      </c>
      <c r="G47" s="355">
        <f t="shared" si="9"/>
        <v>0</v>
      </c>
      <c r="H47" s="355">
        <f t="shared" si="5"/>
        <v>0</v>
      </c>
    </row>
    <row r="48" spans="1:8" ht="16.5" customHeight="1">
      <c r="A48" s="257" t="s">
        <v>603</v>
      </c>
      <c r="G48" s="10"/>
      <c r="H48" s="10"/>
    </row>
    <row r="49" spans="1:8" ht="14.25" customHeight="1">
      <c r="A49" s="356" t="s">
        <v>604</v>
      </c>
      <c r="B49" s="357"/>
      <c r="G49" s="10"/>
      <c r="H49" s="10"/>
    </row>
    <row r="50" spans="1:8" ht="15" customHeight="1">
      <c r="A50" s="358" t="s">
        <v>605</v>
      </c>
      <c r="B50" s="357"/>
      <c r="G50" s="10"/>
      <c r="H50" s="10"/>
    </row>
    <row r="51" spans="1:7" ht="20.25" customHeight="1">
      <c r="A51" s="256" t="s">
        <v>606</v>
      </c>
      <c r="B51" s="252"/>
      <c r="C51" s="338"/>
      <c r="D51" s="338"/>
      <c r="E51" s="96"/>
      <c r="F51" s="96"/>
      <c r="G51" s="80"/>
    </row>
    <row r="52" spans="1:8" ht="38.25" customHeight="1">
      <c r="A52" s="585" t="s">
        <v>565</v>
      </c>
      <c r="B52" s="586" t="s">
        <v>607</v>
      </c>
      <c r="C52" s="587" t="s">
        <v>608</v>
      </c>
      <c r="D52" s="586" t="s">
        <v>609</v>
      </c>
      <c r="E52" s="587" t="s">
        <v>610</v>
      </c>
      <c r="F52" s="587" t="s">
        <v>611</v>
      </c>
      <c r="G52" s="590" t="s">
        <v>572</v>
      </c>
      <c r="H52" s="591"/>
    </row>
    <row r="53" spans="1:8" ht="44.25" customHeight="1">
      <c r="A53" s="585"/>
      <c r="B53" s="586"/>
      <c r="C53" s="587"/>
      <c r="D53" s="586"/>
      <c r="E53" s="587"/>
      <c r="F53" s="587"/>
      <c r="G53" s="592"/>
      <c r="H53" s="593"/>
    </row>
    <row r="54" spans="1:8" ht="23.25" customHeight="1">
      <c r="A54" s="339" t="s">
        <v>612</v>
      </c>
      <c r="B54" s="340"/>
      <c r="C54" s="341"/>
      <c r="D54" s="341"/>
      <c r="E54" s="341"/>
      <c r="F54" s="341"/>
      <c r="G54" s="362"/>
      <c r="H54" s="363">
        <f aca="true" t="shared" si="10" ref="H54:H72">SUM(B54:G54)</f>
        <v>0</v>
      </c>
    </row>
    <row r="55" spans="1:8" ht="23.25" customHeight="1">
      <c r="A55" s="343" t="s">
        <v>574</v>
      </c>
      <c r="B55" s="347">
        <v>0</v>
      </c>
      <c r="C55" s="347">
        <v>0</v>
      </c>
      <c r="D55" s="347">
        <v>0</v>
      </c>
      <c r="E55" s="364">
        <v>80000000</v>
      </c>
      <c r="F55" s="347">
        <v>0</v>
      </c>
      <c r="G55" s="365">
        <v>0</v>
      </c>
      <c r="H55" s="366">
        <v>80000000</v>
      </c>
    </row>
    <row r="56" spans="1:8" ht="23.25" customHeight="1">
      <c r="A56" s="348" t="s">
        <v>613</v>
      </c>
      <c r="B56" s="347"/>
      <c r="C56" s="347"/>
      <c r="D56" s="347"/>
      <c r="E56" s="347"/>
      <c r="F56" s="347"/>
      <c r="G56" s="365"/>
      <c r="H56" s="366">
        <f t="shared" si="10"/>
        <v>0</v>
      </c>
    </row>
    <row r="57" spans="1:8" ht="20.25" customHeight="1">
      <c r="A57" s="348" t="s">
        <v>614</v>
      </c>
      <c r="B57" s="347"/>
      <c r="C57" s="347"/>
      <c r="D57" s="347"/>
      <c r="E57" s="347"/>
      <c r="F57" s="347"/>
      <c r="G57" s="365"/>
      <c r="H57" s="366">
        <f t="shared" si="10"/>
        <v>0</v>
      </c>
    </row>
    <row r="58" spans="1:8" ht="20.25" customHeight="1">
      <c r="A58" s="348" t="s">
        <v>615</v>
      </c>
      <c r="B58" s="347"/>
      <c r="C58" s="347"/>
      <c r="D58" s="347"/>
      <c r="E58" s="347"/>
      <c r="F58" s="347"/>
      <c r="G58" s="365"/>
      <c r="H58" s="366">
        <f t="shared" si="10"/>
        <v>0</v>
      </c>
    </row>
    <row r="59" spans="1:8" ht="20.25" customHeight="1">
      <c r="A59" s="348" t="s">
        <v>577</v>
      </c>
      <c r="B59" s="347"/>
      <c r="C59" s="347"/>
      <c r="D59" s="347"/>
      <c r="E59" s="347"/>
      <c r="F59" s="347"/>
      <c r="G59" s="365"/>
      <c r="H59" s="366">
        <f t="shared" si="10"/>
        <v>0</v>
      </c>
    </row>
    <row r="60" spans="1:8" ht="20.25" customHeight="1">
      <c r="A60" s="348" t="s">
        <v>579</v>
      </c>
      <c r="B60" s="347"/>
      <c r="C60" s="347"/>
      <c r="D60" s="347"/>
      <c r="E60" s="347"/>
      <c r="F60" s="365"/>
      <c r="G60" s="365"/>
      <c r="H60" s="366"/>
    </row>
    <row r="61" spans="1:8" ht="20.25" customHeight="1">
      <c r="A61" s="348" t="s">
        <v>598</v>
      </c>
      <c r="B61" s="347"/>
      <c r="C61" s="347"/>
      <c r="D61" s="347"/>
      <c r="E61" s="347"/>
      <c r="F61" s="365"/>
      <c r="G61" s="365"/>
      <c r="H61" s="366">
        <f t="shared" si="10"/>
        <v>0</v>
      </c>
    </row>
    <row r="62" spans="1:9" ht="20.25" customHeight="1">
      <c r="A62" s="343" t="s">
        <v>616</v>
      </c>
      <c r="B62" s="347">
        <f aca="true" t="shared" si="11" ref="B62:G62">B55+B56+B57+B58+B59-B61</f>
        <v>0</v>
      </c>
      <c r="C62" s="347">
        <f t="shared" si="11"/>
        <v>0</v>
      </c>
      <c r="D62" s="347">
        <f t="shared" si="11"/>
        <v>0</v>
      </c>
      <c r="E62" s="347">
        <f t="shared" si="11"/>
        <v>80000000</v>
      </c>
      <c r="F62" s="365">
        <f t="shared" si="11"/>
        <v>0</v>
      </c>
      <c r="G62" s="367">
        <f t="shared" si="11"/>
        <v>0</v>
      </c>
      <c r="H62" s="366">
        <f t="shared" si="10"/>
        <v>80000000</v>
      </c>
      <c r="I62" s="96"/>
    </row>
    <row r="63" spans="1:8" ht="20.25" customHeight="1">
      <c r="A63" s="350" t="s">
        <v>582</v>
      </c>
      <c r="B63" s="347"/>
      <c r="C63" s="347"/>
      <c r="D63" s="347"/>
      <c r="E63" s="347"/>
      <c r="F63" s="347"/>
      <c r="G63" s="365"/>
      <c r="H63" s="366">
        <f t="shared" si="10"/>
        <v>0</v>
      </c>
    </row>
    <row r="64" spans="1:8" ht="20.25" customHeight="1">
      <c r="A64" s="343" t="s">
        <v>574</v>
      </c>
      <c r="B64" s="347">
        <v>0</v>
      </c>
      <c r="C64" s="347">
        <v>0</v>
      </c>
      <c r="D64" s="347">
        <v>0</v>
      </c>
      <c r="E64" s="347">
        <v>80000000</v>
      </c>
      <c r="F64" s="347">
        <v>0</v>
      </c>
      <c r="G64" s="365"/>
      <c r="H64" s="366">
        <v>80000000</v>
      </c>
    </row>
    <row r="65" spans="1:8" ht="20.25" customHeight="1">
      <c r="A65" s="348" t="s">
        <v>583</v>
      </c>
      <c r="B65" s="347"/>
      <c r="C65" s="347"/>
      <c r="D65" s="347"/>
      <c r="E65" s="347"/>
      <c r="F65" s="347"/>
      <c r="G65" s="365"/>
      <c r="H65" s="366">
        <f t="shared" si="10"/>
        <v>0</v>
      </c>
    </row>
    <row r="66" spans="1:8" ht="20.25" customHeight="1">
      <c r="A66" s="348" t="s">
        <v>577</v>
      </c>
      <c r="B66" s="347"/>
      <c r="C66" s="347"/>
      <c r="D66" s="347"/>
      <c r="E66" s="347"/>
      <c r="F66" s="347"/>
      <c r="G66" s="365"/>
      <c r="H66" s="366">
        <f t="shared" si="10"/>
        <v>0</v>
      </c>
    </row>
    <row r="67" spans="1:8" ht="20.25" customHeight="1">
      <c r="A67" s="348" t="s">
        <v>579</v>
      </c>
      <c r="B67" s="347"/>
      <c r="C67" s="347"/>
      <c r="D67" s="347"/>
      <c r="E67" s="347"/>
      <c r="F67" s="347"/>
      <c r="G67" s="365"/>
      <c r="H67" s="366">
        <f t="shared" si="10"/>
        <v>0</v>
      </c>
    </row>
    <row r="68" spans="1:8" ht="20.25" customHeight="1">
      <c r="A68" s="348" t="s">
        <v>598</v>
      </c>
      <c r="B68" s="347"/>
      <c r="C68" s="347"/>
      <c r="D68" s="347"/>
      <c r="E68" s="347"/>
      <c r="F68" s="347"/>
      <c r="G68" s="365"/>
      <c r="H68" s="366">
        <f t="shared" si="10"/>
        <v>0</v>
      </c>
    </row>
    <row r="69" spans="1:9" ht="23.25" customHeight="1">
      <c r="A69" s="343" t="s">
        <v>581</v>
      </c>
      <c r="B69" s="347">
        <f>B64+B65-B67-B68</f>
        <v>0</v>
      </c>
      <c r="C69" s="347">
        <f>C64+C65-C67-C68</f>
        <v>0</v>
      </c>
      <c r="D69" s="347">
        <f>D64+D65-D67-D68</f>
        <v>0</v>
      </c>
      <c r="E69" s="347">
        <f>E64+E65-E67-E68</f>
        <v>80000000</v>
      </c>
      <c r="F69" s="347">
        <f>F64+F65-F67-F68</f>
        <v>0</v>
      </c>
      <c r="G69" s="365"/>
      <c r="H69" s="366">
        <f t="shared" si="10"/>
        <v>80000000</v>
      </c>
      <c r="I69" s="96"/>
    </row>
    <row r="70" spans="1:8" ht="23.25" customHeight="1">
      <c r="A70" s="350" t="s">
        <v>617</v>
      </c>
      <c r="B70" s="347"/>
      <c r="C70" s="347"/>
      <c r="D70" s="347"/>
      <c r="E70" s="347"/>
      <c r="F70" s="347"/>
      <c r="G70" s="365"/>
      <c r="H70" s="366">
        <f t="shared" si="10"/>
        <v>0</v>
      </c>
    </row>
    <row r="71" spans="1:8" ht="23.25" customHeight="1">
      <c r="A71" s="353" t="s">
        <v>585</v>
      </c>
      <c r="B71" s="347">
        <f aca="true" t="shared" si="12" ref="B71:G71">B55-B64</f>
        <v>0</v>
      </c>
      <c r="C71" s="347">
        <f t="shared" si="12"/>
        <v>0</v>
      </c>
      <c r="D71" s="347">
        <f t="shared" si="12"/>
        <v>0</v>
      </c>
      <c r="E71" s="347">
        <f t="shared" si="12"/>
        <v>0</v>
      </c>
      <c r="F71" s="347">
        <f t="shared" si="12"/>
        <v>0</v>
      </c>
      <c r="G71" s="365">
        <f t="shared" si="12"/>
        <v>0</v>
      </c>
      <c r="H71" s="366">
        <f t="shared" si="10"/>
        <v>0</v>
      </c>
    </row>
    <row r="72" spans="1:8" ht="23.25" customHeight="1">
      <c r="A72" s="354" t="s">
        <v>586</v>
      </c>
      <c r="B72" s="355">
        <f aca="true" t="shared" si="13" ref="B72:G72">B62-B69</f>
        <v>0</v>
      </c>
      <c r="C72" s="355">
        <f t="shared" si="13"/>
        <v>0</v>
      </c>
      <c r="D72" s="355">
        <f t="shared" si="13"/>
        <v>0</v>
      </c>
      <c r="E72" s="355">
        <f t="shared" si="13"/>
        <v>0</v>
      </c>
      <c r="F72" s="355">
        <f t="shared" si="13"/>
        <v>0</v>
      </c>
      <c r="G72" s="368">
        <f t="shared" si="13"/>
        <v>0</v>
      </c>
      <c r="H72" s="369">
        <f t="shared" si="10"/>
        <v>0</v>
      </c>
    </row>
    <row r="73" spans="1:8" ht="17.25" customHeight="1">
      <c r="A73" s="256" t="s">
        <v>618</v>
      </c>
      <c r="B73" s="370"/>
      <c r="C73" s="370"/>
      <c r="D73" s="370"/>
      <c r="E73" s="370"/>
      <c r="F73" s="370"/>
      <c r="G73" s="370"/>
      <c r="H73" s="370"/>
    </row>
    <row r="74" spans="1:8" s="372" customFormat="1" ht="39" customHeight="1">
      <c r="A74" s="594" t="s">
        <v>565</v>
      </c>
      <c r="B74" s="595"/>
      <c r="C74" s="595"/>
      <c r="D74" s="596"/>
      <c r="E74" s="371" t="s">
        <v>851</v>
      </c>
      <c r="F74" s="371" t="s">
        <v>619</v>
      </c>
      <c r="G74" s="371" t="s">
        <v>620</v>
      </c>
      <c r="H74" s="371" t="s">
        <v>621</v>
      </c>
    </row>
    <row r="75" spans="1:9" ht="22.5" customHeight="1">
      <c r="A75" s="597" t="s">
        <v>622</v>
      </c>
      <c r="B75" s="598"/>
      <c r="C75" s="598"/>
      <c r="D75" s="599"/>
      <c r="E75" s="373"/>
      <c r="F75" s="373"/>
      <c r="G75" s="374"/>
      <c r="H75" s="374"/>
      <c r="I75" s="80"/>
    </row>
    <row r="76" spans="1:9" ht="20.25" customHeight="1">
      <c r="A76" s="600" t="s">
        <v>573</v>
      </c>
      <c r="B76" s="601"/>
      <c r="C76" s="601"/>
      <c r="D76" s="602"/>
      <c r="E76" s="375"/>
      <c r="F76" s="375"/>
      <c r="G76" s="376"/>
      <c r="H76" s="376"/>
      <c r="I76" s="96"/>
    </row>
    <row r="77" spans="1:9" ht="20.25" customHeight="1">
      <c r="A77" s="603" t="s">
        <v>623</v>
      </c>
      <c r="B77" s="604"/>
      <c r="C77" s="604"/>
      <c r="D77" s="605"/>
      <c r="E77" s="375"/>
      <c r="F77" s="375"/>
      <c r="G77" s="376"/>
      <c r="H77" s="376"/>
      <c r="I77" s="96"/>
    </row>
    <row r="78" spans="1:9" ht="20.25" customHeight="1">
      <c r="A78" s="603" t="s">
        <v>624</v>
      </c>
      <c r="B78" s="604"/>
      <c r="C78" s="604"/>
      <c r="D78" s="605"/>
      <c r="E78" s="375"/>
      <c r="F78" s="375"/>
      <c r="G78" s="376"/>
      <c r="H78" s="376"/>
      <c r="I78" s="96"/>
    </row>
    <row r="79" spans="1:9" ht="20.25" customHeight="1">
      <c r="A79" s="603" t="s">
        <v>625</v>
      </c>
      <c r="B79" s="604"/>
      <c r="C79" s="604"/>
      <c r="D79" s="605"/>
      <c r="E79" s="375"/>
      <c r="F79" s="375"/>
      <c r="G79" s="376"/>
      <c r="H79" s="376"/>
      <c r="I79" s="96"/>
    </row>
    <row r="80" spans="1:9" ht="20.25" customHeight="1">
      <c r="A80" s="603" t="s">
        <v>626</v>
      </c>
      <c r="B80" s="604"/>
      <c r="C80" s="604"/>
      <c r="D80" s="605"/>
      <c r="E80" s="375"/>
      <c r="F80" s="375"/>
      <c r="G80" s="376"/>
      <c r="H80" s="376"/>
      <c r="I80" s="96"/>
    </row>
    <row r="81" spans="1:9" ht="20.25" customHeight="1">
      <c r="A81" s="600" t="s">
        <v>582</v>
      </c>
      <c r="B81" s="601"/>
      <c r="C81" s="601"/>
      <c r="D81" s="602"/>
      <c r="E81" s="375"/>
      <c r="F81" s="375"/>
      <c r="G81" s="376"/>
      <c r="H81" s="376"/>
      <c r="I81" s="96"/>
    </row>
    <row r="82" spans="1:9" ht="15.75">
      <c r="A82" s="603" t="s">
        <v>623</v>
      </c>
      <c r="B82" s="604"/>
      <c r="C82" s="604"/>
      <c r="D82" s="605"/>
      <c r="E82" s="375"/>
      <c r="F82" s="375"/>
      <c r="G82" s="376"/>
      <c r="H82" s="376"/>
      <c r="I82" s="96"/>
    </row>
    <row r="83" spans="1:9" ht="15.75">
      <c r="A83" s="603" t="s">
        <v>624</v>
      </c>
      <c r="B83" s="604"/>
      <c r="C83" s="604"/>
      <c r="D83" s="605"/>
      <c r="E83" s="375"/>
      <c r="F83" s="375"/>
      <c r="G83" s="376"/>
      <c r="H83" s="376"/>
      <c r="I83" s="96"/>
    </row>
    <row r="84" spans="1:9" ht="15.75">
      <c r="A84" s="603" t="s">
        <v>625</v>
      </c>
      <c r="B84" s="604"/>
      <c r="C84" s="604"/>
      <c r="D84" s="605"/>
      <c r="E84" s="375"/>
      <c r="F84" s="375"/>
      <c r="G84" s="377"/>
      <c r="H84" s="377"/>
      <c r="I84" s="96"/>
    </row>
    <row r="85" spans="1:9" ht="15.75">
      <c r="A85" s="603" t="s">
        <v>626</v>
      </c>
      <c r="B85" s="604"/>
      <c r="C85" s="604"/>
      <c r="D85" s="605"/>
      <c r="E85" s="375"/>
      <c r="F85" s="375"/>
      <c r="G85" s="377"/>
      <c r="H85" s="376"/>
      <c r="I85" s="96"/>
    </row>
    <row r="86" spans="1:9" ht="15.75">
      <c r="A86" s="600" t="s">
        <v>600</v>
      </c>
      <c r="B86" s="601"/>
      <c r="C86" s="601"/>
      <c r="D86" s="602"/>
      <c r="E86" s="375"/>
      <c r="F86" s="375"/>
      <c r="G86" s="377"/>
      <c r="H86" s="376"/>
      <c r="I86" s="96"/>
    </row>
    <row r="87" spans="1:9" ht="15.75">
      <c r="A87" s="603" t="s">
        <v>623</v>
      </c>
      <c r="B87" s="604"/>
      <c r="C87" s="604"/>
      <c r="D87" s="605"/>
      <c r="E87" s="375"/>
      <c r="F87" s="375"/>
      <c r="G87" s="377"/>
      <c r="H87" s="376"/>
      <c r="I87" s="96"/>
    </row>
    <row r="88" spans="1:9" ht="15.75">
      <c r="A88" s="603" t="s">
        <v>624</v>
      </c>
      <c r="B88" s="604"/>
      <c r="C88" s="604"/>
      <c r="D88" s="605"/>
      <c r="E88" s="375"/>
      <c r="F88" s="375"/>
      <c r="G88" s="377"/>
      <c r="H88" s="376"/>
      <c r="I88" s="96"/>
    </row>
    <row r="89" spans="1:9" ht="15.75">
      <c r="A89" s="603" t="s">
        <v>625</v>
      </c>
      <c r="B89" s="604"/>
      <c r="C89" s="604"/>
      <c r="D89" s="605"/>
      <c r="E89" s="375"/>
      <c r="F89" s="375"/>
      <c r="G89" s="377"/>
      <c r="H89" s="376"/>
      <c r="I89" s="96"/>
    </row>
    <row r="90" spans="1:8" ht="15.75">
      <c r="A90" s="603" t="s">
        <v>626</v>
      </c>
      <c r="B90" s="604"/>
      <c r="C90" s="604"/>
      <c r="D90" s="605"/>
      <c r="E90" s="375"/>
      <c r="F90" s="375"/>
      <c r="G90" s="377"/>
      <c r="H90" s="376"/>
    </row>
    <row r="91" spans="1:8" ht="15.75">
      <c r="A91" s="606" t="s">
        <v>627</v>
      </c>
      <c r="B91" s="607"/>
      <c r="C91" s="607"/>
      <c r="D91" s="608"/>
      <c r="E91" s="375"/>
      <c r="F91" s="375"/>
      <c r="G91" s="377"/>
      <c r="H91" s="376"/>
    </row>
    <row r="92" spans="1:8" ht="15.75">
      <c r="A92" s="600" t="s">
        <v>573</v>
      </c>
      <c r="B92" s="601"/>
      <c r="C92" s="601"/>
      <c r="D92" s="602"/>
      <c r="E92" s="375"/>
      <c r="F92" s="375"/>
      <c r="G92" s="377"/>
      <c r="H92" s="376"/>
    </row>
    <row r="93" spans="1:8" ht="15.75">
      <c r="A93" s="603" t="s">
        <v>623</v>
      </c>
      <c r="B93" s="604"/>
      <c r="C93" s="604"/>
      <c r="D93" s="605"/>
      <c r="E93" s="375"/>
      <c r="F93" s="375"/>
      <c r="G93" s="377"/>
      <c r="H93" s="376"/>
    </row>
    <row r="94" spans="1:8" ht="15.75">
      <c r="A94" s="603" t="s">
        <v>624</v>
      </c>
      <c r="B94" s="604"/>
      <c r="C94" s="604"/>
      <c r="D94" s="605"/>
      <c r="E94" s="375"/>
      <c r="F94" s="375"/>
      <c r="G94" s="377"/>
      <c r="H94" s="377"/>
    </row>
    <row r="95" spans="1:8" ht="15.75">
      <c r="A95" s="603" t="s">
        <v>625</v>
      </c>
      <c r="B95" s="604"/>
      <c r="C95" s="604"/>
      <c r="D95" s="605"/>
      <c r="E95" s="375"/>
      <c r="F95" s="375"/>
      <c r="G95" s="377"/>
      <c r="H95" s="377"/>
    </row>
    <row r="96" spans="1:8" ht="15.75">
      <c r="A96" s="603" t="s">
        <v>626</v>
      </c>
      <c r="B96" s="604"/>
      <c r="C96" s="604"/>
      <c r="D96" s="605"/>
      <c r="E96" s="375"/>
      <c r="F96" s="375"/>
      <c r="G96" s="377"/>
      <c r="H96" s="377"/>
    </row>
    <row r="97" spans="1:8" ht="15.75">
      <c r="A97" s="600" t="s">
        <v>628</v>
      </c>
      <c r="B97" s="601"/>
      <c r="C97" s="601"/>
      <c r="D97" s="602"/>
      <c r="E97" s="375"/>
      <c r="F97" s="375"/>
      <c r="G97" s="377"/>
      <c r="H97" s="377"/>
    </row>
    <row r="98" spans="1:8" ht="15.75">
      <c r="A98" s="603" t="s">
        <v>623</v>
      </c>
      <c r="B98" s="604"/>
      <c r="C98" s="604"/>
      <c r="D98" s="605"/>
      <c r="E98" s="375"/>
      <c r="F98" s="375"/>
      <c r="G98" s="377"/>
      <c r="H98" s="377"/>
    </row>
    <row r="99" spans="1:8" ht="15.75">
      <c r="A99" s="603" t="s">
        <v>624</v>
      </c>
      <c r="B99" s="604"/>
      <c r="C99" s="604"/>
      <c r="D99" s="605"/>
      <c r="E99" s="375"/>
      <c r="F99" s="375"/>
      <c r="G99" s="377"/>
      <c r="H99" s="377"/>
    </row>
    <row r="100" spans="1:8" ht="15.75">
      <c r="A100" s="603" t="s">
        <v>625</v>
      </c>
      <c r="B100" s="604"/>
      <c r="C100" s="604"/>
      <c r="D100" s="605"/>
      <c r="E100" s="375"/>
      <c r="F100" s="375"/>
      <c r="G100" s="377"/>
      <c r="H100" s="377"/>
    </row>
    <row r="101" spans="1:8" ht="15.75">
      <c r="A101" s="603" t="s">
        <v>626</v>
      </c>
      <c r="B101" s="604"/>
      <c r="C101" s="604"/>
      <c r="D101" s="605"/>
      <c r="E101" s="375"/>
      <c r="F101" s="375"/>
      <c r="G101" s="377"/>
      <c r="H101" s="377"/>
    </row>
    <row r="102" spans="1:8" ht="15.75">
      <c r="A102" s="600" t="s">
        <v>600</v>
      </c>
      <c r="B102" s="601"/>
      <c r="C102" s="601"/>
      <c r="D102" s="602"/>
      <c r="E102" s="375"/>
      <c r="F102" s="375"/>
      <c r="G102" s="377"/>
      <c r="H102" s="377"/>
    </row>
    <row r="103" spans="1:8" ht="15.75">
      <c r="A103" s="603" t="s">
        <v>623</v>
      </c>
      <c r="B103" s="604"/>
      <c r="C103" s="604"/>
      <c r="D103" s="605"/>
      <c r="E103" s="375"/>
      <c r="F103" s="375"/>
      <c r="G103" s="377"/>
      <c r="H103" s="377"/>
    </row>
    <row r="104" spans="1:8" ht="15.75">
      <c r="A104" s="603" t="s">
        <v>624</v>
      </c>
      <c r="B104" s="604"/>
      <c r="C104" s="604"/>
      <c r="D104" s="605"/>
      <c r="E104" s="375"/>
      <c r="F104" s="375"/>
      <c r="G104" s="377"/>
      <c r="H104" s="377"/>
    </row>
    <row r="105" spans="1:8" ht="15.75">
      <c r="A105" s="603" t="s">
        <v>625</v>
      </c>
      <c r="B105" s="604"/>
      <c r="C105" s="604"/>
      <c r="D105" s="605"/>
      <c r="E105" s="375"/>
      <c r="F105" s="375"/>
      <c r="G105" s="377"/>
      <c r="H105" s="377"/>
    </row>
    <row r="106" spans="1:8" ht="15.75">
      <c r="A106" s="609" t="s">
        <v>626</v>
      </c>
      <c r="B106" s="610"/>
      <c r="C106" s="610"/>
      <c r="D106" s="611"/>
      <c r="E106" s="378"/>
      <c r="F106" s="378"/>
      <c r="G106" s="379"/>
      <c r="H106" s="379"/>
    </row>
    <row r="107" ht="15.75">
      <c r="A107" s="380" t="s">
        <v>629</v>
      </c>
    </row>
    <row r="108" ht="15.75">
      <c r="A108" s="223" t="s">
        <v>630</v>
      </c>
    </row>
  </sheetData>
  <sheetProtection/>
  <mergeCells count="58">
    <mergeCell ref="A105:D105"/>
    <mergeCell ref="A106:D106"/>
    <mergeCell ref="A98:D98"/>
    <mergeCell ref="A99:D99"/>
    <mergeCell ref="A100:D100"/>
    <mergeCell ref="A101:D101"/>
    <mergeCell ref="A102:D102"/>
    <mergeCell ref="A103:D103"/>
    <mergeCell ref="A95:D95"/>
    <mergeCell ref="A96:D96"/>
    <mergeCell ref="A97:D97"/>
    <mergeCell ref="A104:D104"/>
    <mergeCell ref="A91:D91"/>
    <mergeCell ref="A92:D92"/>
    <mergeCell ref="A93:D93"/>
    <mergeCell ref="A94:D94"/>
    <mergeCell ref="A87:D87"/>
    <mergeCell ref="A88:D88"/>
    <mergeCell ref="A89:D89"/>
    <mergeCell ref="A90:D90"/>
    <mergeCell ref="A83:D83"/>
    <mergeCell ref="A84:D84"/>
    <mergeCell ref="A85:D85"/>
    <mergeCell ref="A86:D86"/>
    <mergeCell ref="A79:D79"/>
    <mergeCell ref="A80:D80"/>
    <mergeCell ref="A81:D81"/>
    <mergeCell ref="A82:D82"/>
    <mergeCell ref="A75:D75"/>
    <mergeCell ref="A76:D76"/>
    <mergeCell ref="A77:D77"/>
    <mergeCell ref="A78:D78"/>
    <mergeCell ref="E52:E53"/>
    <mergeCell ref="F52:F53"/>
    <mergeCell ref="G52:H53"/>
    <mergeCell ref="A74:D74"/>
    <mergeCell ref="A52:A53"/>
    <mergeCell ref="B52:B53"/>
    <mergeCell ref="C52:C53"/>
    <mergeCell ref="D52:D53"/>
    <mergeCell ref="G23:H23"/>
    <mergeCell ref="F24:G24"/>
    <mergeCell ref="A27:A28"/>
    <mergeCell ref="B27:B28"/>
    <mergeCell ref="C27:C28"/>
    <mergeCell ref="D27:D28"/>
    <mergeCell ref="E27:E28"/>
    <mergeCell ref="F27:F28"/>
    <mergeCell ref="G27:G28"/>
    <mergeCell ref="H27:H28"/>
    <mergeCell ref="E2:E3"/>
    <mergeCell ref="F2:F3"/>
    <mergeCell ref="G2:G3"/>
    <mergeCell ref="H2:H3"/>
    <mergeCell ref="A2:A3"/>
    <mergeCell ref="B2:B3"/>
    <mergeCell ref="C2:C3"/>
    <mergeCell ref="D2:D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36"/>
  <sheetViews>
    <sheetView zoomScalePageLayoutView="0" workbookViewId="0" topLeftCell="A1">
      <selection activeCell="C13" sqref="C13"/>
    </sheetView>
  </sheetViews>
  <sheetFormatPr defaultColWidth="9.140625" defaultRowHeight="15"/>
  <cols>
    <col min="1" max="1" width="28.421875" style="404" customWidth="1"/>
    <col min="2" max="2" width="15.8515625" style="405" customWidth="1"/>
    <col min="3" max="3" width="9.140625" style="405" customWidth="1"/>
    <col min="4" max="4" width="11.57421875" style="405" customWidth="1"/>
    <col min="5" max="5" width="10.00390625" style="405" customWidth="1"/>
    <col min="6" max="6" width="14.421875" style="405" customWidth="1"/>
    <col min="7" max="7" width="14.7109375" style="405" customWidth="1"/>
    <col min="8" max="8" width="15.421875" style="404" customWidth="1"/>
    <col min="9" max="9" width="9.57421875" style="404" customWidth="1"/>
    <col min="10" max="10" width="20.140625" style="404" customWidth="1"/>
    <col min="11" max="16384" width="9.140625" style="404" customWidth="1"/>
  </cols>
  <sheetData>
    <row r="1" spans="1:7" s="204" customFormat="1" ht="15.75">
      <c r="A1" s="381" t="s">
        <v>631</v>
      </c>
      <c r="B1" s="345"/>
      <c r="C1" s="345"/>
      <c r="D1" s="345"/>
      <c r="E1" s="345"/>
      <c r="F1" s="345"/>
      <c r="G1" s="345"/>
    </row>
    <row r="2" spans="1:7" s="244" customFormat="1" ht="19.5" customHeight="1">
      <c r="A2" s="382" t="s">
        <v>632</v>
      </c>
      <c r="B2" s="383"/>
      <c r="C2" s="383"/>
      <c r="D2" s="383"/>
      <c r="E2" s="383"/>
      <c r="F2" s="383"/>
      <c r="G2" s="383"/>
    </row>
    <row r="3" spans="1:11" ht="27" customHeight="1">
      <c r="A3" s="614" t="s">
        <v>565</v>
      </c>
      <c r="B3" s="612" t="s">
        <v>633</v>
      </c>
      <c r="C3" s="612" t="s">
        <v>634</v>
      </c>
      <c r="D3" s="612" t="s">
        <v>635</v>
      </c>
      <c r="E3" s="612" t="s">
        <v>636</v>
      </c>
      <c r="F3" s="612" t="s">
        <v>637</v>
      </c>
      <c r="G3" s="612" t="s">
        <v>638</v>
      </c>
      <c r="H3" s="612" t="s">
        <v>639</v>
      </c>
      <c r="I3" s="612" t="s">
        <v>640</v>
      </c>
      <c r="J3" s="612" t="s">
        <v>1435</v>
      </c>
      <c r="K3" s="10"/>
    </row>
    <row r="4" spans="1:11" ht="27" customHeight="1">
      <c r="A4" s="615"/>
      <c r="B4" s="613"/>
      <c r="C4" s="613"/>
      <c r="D4" s="613"/>
      <c r="E4" s="613"/>
      <c r="F4" s="613"/>
      <c r="G4" s="613"/>
      <c r="H4" s="613"/>
      <c r="I4" s="613"/>
      <c r="J4" s="613"/>
      <c r="K4" s="10"/>
    </row>
    <row r="5" spans="1:11" ht="17.25" customHeight="1">
      <c r="A5" s="66" t="s">
        <v>1031</v>
      </c>
      <c r="B5" s="384">
        <v>1</v>
      </c>
      <c r="C5" s="384">
        <v>2</v>
      </c>
      <c r="D5" s="384">
        <v>3</v>
      </c>
      <c r="E5" s="384">
        <v>4</v>
      </c>
      <c r="F5" s="384">
        <v>5</v>
      </c>
      <c r="G5" s="384">
        <v>6</v>
      </c>
      <c r="H5" s="384">
        <v>7</v>
      </c>
      <c r="I5" s="384">
        <v>8</v>
      </c>
      <c r="J5" s="384">
        <v>9</v>
      </c>
      <c r="K5" s="10"/>
    </row>
    <row r="6" spans="1:11" ht="24" customHeight="1">
      <c r="A6" s="385" t="s">
        <v>641</v>
      </c>
      <c r="B6" s="386">
        <v>635319436465</v>
      </c>
      <c r="C6" s="386"/>
      <c r="D6" s="386"/>
      <c r="E6" s="386"/>
      <c r="F6" s="386">
        <v>86011639173</v>
      </c>
      <c r="G6" s="386">
        <v>333541148337</v>
      </c>
      <c r="H6" s="387">
        <v>26721976</v>
      </c>
      <c r="I6" s="388"/>
      <c r="J6" s="387">
        <f>SUM(B6:I6)</f>
        <v>1054898945951</v>
      </c>
      <c r="K6" s="10"/>
    </row>
    <row r="7" spans="1:11" ht="20.25" customHeight="1">
      <c r="A7" s="389" t="s">
        <v>642</v>
      </c>
      <c r="B7" s="38"/>
      <c r="C7" s="38"/>
      <c r="D7" s="38"/>
      <c r="E7" s="38"/>
      <c r="F7" s="38"/>
      <c r="G7" s="38">
        <v>119207949725</v>
      </c>
      <c r="H7" s="390"/>
      <c r="I7" s="390"/>
      <c r="J7" s="390">
        <f aca="true" t="shared" si="0" ref="J7:J14">SUM(B7:I7)</f>
        <v>119207949725</v>
      </c>
      <c r="K7" s="10"/>
    </row>
    <row r="8" spans="1:11" ht="20.25" customHeight="1" hidden="1">
      <c r="A8" s="391" t="s">
        <v>643</v>
      </c>
      <c r="B8" s="38"/>
      <c r="C8" s="38"/>
      <c r="D8" s="38"/>
      <c r="E8" s="38"/>
      <c r="F8" s="38"/>
      <c r="G8" s="38"/>
      <c r="H8" s="390"/>
      <c r="I8" s="390"/>
      <c r="J8" s="390">
        <f t="shared" si="0"/>
        <v>0</v>
      </c>
      <c r="K8" s="10"/>
    </row>
    <row r="9" spans="1:11" ht="20.25" customHeight="1">
      <c r="A9" s="391" t="s">
        <v>644</v>
      </c>
      <c r="B9" s="38"/>
      <c r="C9" s="38"/>
      <c r="D9" s="38"/>
      <c r="E9" s="38"/>
      <c r="F9" s="38">
        <v>1806877133</v>
      </c>
      <c r="G9" s="38"/>
      <c r="H9" s="390">
        <v>4277299</v>
      </c>
      <c r="I9" s="390"/>
      <c r="J9" s="390">
        <f t="shared" si="0"/>
        <v>1811154432</v>
      </c>
      <c r="K9" s="10"/>
    </row>
    <row r="10" spans="1:11" ht="20.25" customHeight="1" hidden="1">
      <c r="A10" s="391" t="s">
        <v>645</v>
      </c>
      <c r="B10" s="38"/>
      <c r="C10" s="38"/>
      <c r="D10" s="38"/>
      <c r="E10" s="38"/>
      <c r="F10" s="38"/>
      <c r="G10" s="38"/>
      <c r="H10" s="390"/>
      <c r="I10" s="390"/>
      <c r="J10" s="390">
        <f t="shared" si="0"/>
        <v>0</v>
      </c>
      <c r="K10" s="10"/>
    </row>
    <row r="11" spans="1:11" ht="20.25" customHeight="1" hidden="1">
      <c r="A11" s="391" t="s">
        <v>646</v>
      </c>
      <c r="B11" s="38"/>
      <c r="C11" s="38"/>
      <c r="D11" s="38"/>
      <c r="E11" s="38"/>
      <c r="F11" s="38"/>
      <c r="G11" s="38"/>
      <c r="H11" s="390"/>
      <c r="I11" s="390"/>
      <c r="J11" s="390">
        <f t="shared" si="0"/>
        <v>0</v>
      </c>
      <c r="K11" s="10"/>
    </row>
    <row r="12" spans="1:11" ht="20.25" customHeight="1">
      <c r="A12" s="391" t="s">
        <v>647</v>
      </c>
      <c r="B12" s="38"/>
      <c r="C12" s="38"/>
      <c r="D12" s="38"/>
      <c r="E12" s="38"/>
      <c r="F12" s="38">
        <v>180687713</v>
      </c>
      <c r="G12" s="38"/>
      <c r="H12" s="390">
        <f>H6</f>
        <v>26721976</v>
      </c>
      <c r="I12" s="390"/>
      <c r="J12" s="390">
        <f t="shared" si="0"/>
        <v>207409689</v>
      </c>
      <c r="K12" s="10"/>
    </row>
    <row r="13" spans="1:11" ht="20.25" customHeight="1">
      <c r="A13" s="391" t="s">
        <v>648</v>
      </c>
      <c r="B13" s="38"/>
      <c r="C13" s="38"/>
      <c r="D13" s="38"/>
      <c r="E13" s="38"/>
      <c r="F13" s="38">
        <f>F12</f>
        <v>180687713</v>
      </c>
      <c r="G13" s="38"/>
      <c r="H13" s="390"/>
      <c r="I13" s="390"/>
      <c r="J13" s="390">
        <f t="shared" si="0"/>
        <v>180687713</v>
      </c>
      <c r="K13" s="10"/>
    </row>
    <row r="14" spans="1:11" ht="20.25" customHeight="1">
      <c r="A14" s="391" t="s">
        <v>649</v>
      </c>
      <c r="B14" s="38"/>
      <c r="C14" s="38"/>
      <c r="D14" s="38"/>
      <c r="E14" s="38"/>
      <c r="F14" s="38"/>
      <c r="G14" s="38"/>
      <c r="H14" s="390">
        <f>H12</f>
        <v>26721976</v>
      </c>
      <c r="I14" s="390"/>
      <c r="J14" s="390">
        <f t="shared" si="0"/>
        <v>26721976</v>
      </c>
      <c r="K14" s="10"/>
    </row>
    <row r="15" spans="1:11" ht="20.25" customHeight="1">
      <c r="A15" s="392" t="s">
        <v>650</v>
      </c>
      <c r="B15" s="34">
        <f>B6+B7+B8+B9-B10-B11-B12</f>
        <v>635319436465</v>
      </c>
      <c r="C15" s="34">
        <f aca="true" t="shared" si="1" ref="C15:J15">C6+C7+C8+C9-C10-C11-C12</f>
        <v>0</v>
      </c>
      <c r="D15" s="34">
        <f t="shared" si="1"/>
        <v>0</v>
      </c>
      <c r="E15" s="34">
        <f t="shared" si="1"/>
        <v>0</v>
      </c>
      <c r="F15" s="34">
        <f t="shared" si="1"/>
        <v>87637828593</v>
      </c>
      <c r="G15" s="34">
        <f t="shared" si="1"/>
        <v>452749098062</v>
      </c>
      <c r="H15" s="34">
        <f t="shared" si="1"/>
        <v>4277299</v>
      </c>
      <c r="I15" s="34">
        <f t="shared" si="1"/>
        <v>0</v>
      </c>
      <c r="J15" s="34">
        <f t="shared" si="1"/>
        <v>1175710640419</v>
      </c>
      <c r="K15" s="10"/>
    </row>
    <row r="16" spans="1:11" ht="20.25" customHeight="1">
      <c r="A16" s="392" t="s">
        <v>651</v>
      </c>
      <c r="B16" s="34">
        <f>B15</f>
        <v>635319436465</v>
      </c>
      <c r="C16" s="34">
        <f aca="true" t="shared" si="2" ref="C16:J16">C15</f>
        <v>0</v>
      </c>
      <c r="D16" s="34">
        <f t="shared" si="2"/>
        <v>0</v>
      </c>
      <c r="E16" s="34">
        <f t="shared" si="2"/>
        <v>0</v>
      </c>
      <c r="F16" s="34">
        <f t="shared" si="2"/>
        <v>87637828593</v>
      </c>
      <c r="G16" s="34">
        <f t="shared" si="2"/>
        <v>452749098062</v>
      </c>
      <c r="H16" s="34">
        <f t="shared" si="2"/>
        <v>4277299</v>
      </c>
      <c r="I16" s="34">
        <f t="shared" si="2"/>
        <v>0</v>
      </c>
      <c r="J16" s="34">
        <f t="shared" si="2"/>
        <v>1175710640419</v>
      </c>
      <c r="K16" s="10"/>
    </row>
    <row r="17" spans="1:11" ht="20.25" customHeight="1">
      <c r="A17" s="391" t="s">
        <v>652</v>
      </c>
      <c r="B17" s="71"/>
      <c r="C17" s="71"/>
      <c r="D17" s="71"/>
      <c r="E17" s="71"/>
      <c r="F17" s="71"/>
      <c r="G17" s="71">
        <f>'[1]BCDPS'!F212</f>
        <v>50000000000</v>
      </c>
      <c r="H17" s="393"/>
      <c r="I17" s="390"/>
      <c r="J17" s="390">
        <f aca="true" t="shared" si="3" ref="J17:J25">SUM(B17:I17)</f>
        <v>50000000000</v>
      </c>
      <c r="K17" s="10"/>
    </row>
    <row r="18" spans="1:11" ht="20.25" customHeight="1">
      <c r="A18" s="391" t="s">
        <v>653</v>
      </c>
      <c r="B18" s="71"/>
      <c r="C18" s="71"/>
      <c r="D18" s="71"/>
      <c r="E18" s="71"/>
      <c r="F18" s="71"/>
      <c r="G18" s="71"/>
      <c r="H18" s="393">
        <f>'[1]KQKD-01'!E26</f>
        <v>37841704992</v>
      </c>
      <c r="I18" s="390"/>
      <c r="J18" s="390">
        <f t="shared" si="3"/>
        <v>37841704992</v>
      </c>
      <c r="K18" s="10"/>
    </row>
    <row r="19" spans="1:11" ht="20.25" customHeight="1">
      <c r="A19" s="391" t="s">
        <v>644</v>
      </c>
      <c r="B19" s="71"/>
      <c r="C19" s="71"/>
      <c r="D19" s="71"/>
      <c r="E19" s="71"/>
      <c r="F19" s="71">
        <f>'[1]BCDPS'!F208</f>
        <v>11353794687</v>
      </c>
      <c r="G19" s="71"/>
      <c r="H19" s="393"/>
      <c r="I19" s="390"/>
      <c r="J19" s="390">
        <f t="shared" si="3"/>
        <v>11353794687</v>
      </c>
      <c r="K19" s="10"/>
    </row>
    <row r="20" spans="1:11" ht="20.25" customHeight="1" hidden="1">
      <c r="A20" s="391" t="s">
        <v>654</v>
      </c>
      <c r="B20" s="71"/>
      <c r="C20" s="71"/>
      <c r="D20" s="71"/>
      <c r="E20" s="71"/>
      <c r="F20" s="71"/>
      <c r="G20" s="71"/>
      <c r="H20" s="393"/>
      <c r="I20" s="390"/>
      <c r="J20" s="390">
        <f t="shared" si="3"/>
        <v>0</v>
      </c>
      <c r="K20" s="10"/>
    </row>
    <row r="21" spans="1:11" ht="20.25" customHeight="1" hidden="1">
      <c r="A21" s="391" t="s">
        <v>655</v>
      </c>
      <c r="B21" s="71"/>
      <c r="C21" s="71"/>
      <c r="D21" s="71"/>
      <c r="E21" s="71"/>
      <c r="F21" s="71"/>
      <c r="G21" s="71"/>
      <c r="H21" s="393"/>
      <c r="I21" s="390"/>
      <c r="J21" s="390">
        <f t="shared" si="3"/>
        <v>0</v>
      </c>
      <c r="K21" s="10"/>
    </row>
    <row r="22" spans="1:11" ht="20.25" customHeight="1">
      <c r="A22" s="391" t="s">
        <v>656</v>
      </c>
      <c r="B22" s="71"/>
      <c r="C22" s="71"/>
      <c r="D22" s="71"/>
      <c r="E22" s="71"/>
      <c r="F22" s="71">
        <f>'[1]BCDPS'!E208</f>
        <v>5582301044</v>
      </c>
      <c r="G22" s="71"/>
      <c r="H22" s="393">
        <f>H16+'[1]Sheet1'!C7</f>
        <v>37845982291</v>
      </c>
      <c r="I22" s="390"/>
      <c r="J22" s="390">
        <f t="shared" si="3"/>
        <v>43428283335</v>
      </c>
      <c r="K22" s="10"/>
    </row>
    <row r="23" spans="1:11" ht="20.25" customHeight="1">
      <c r="A23" s="391" t="s">
        <v>657</v>
      </c>
      <c r="B23" s="394"/>
      <c r="C23" s="394"/>
      <c r="D23" s="394"/>
      <c r="E23" s="394"/>
      <c r="F23" s="394">
        <f>F22-F24</f>
        <v>4446921575</v>
      </c>
      <c r="G23" s="394"/>
      <c r="H23" s="395"/>
      <c r="I23" s="396"/>
      <c r="J23" s="390">
        <f t="shared" si="3"/>
        <v>4446921575</v>
      </c>
      <c r="K23" s="10"/>
    </row>
    <row r="24" spans="1:11" ht="20.25" customHeight="1">
      <c r="A24" s="391" t="s">
        <v>648</v>
      </c>
      <c r="B24" s="394"/>
      <c r="C24" s="394"/>
      <c r="D24" s="394"/>
      <c r="E24" s="394"/>
      <c r="F24" s="394">
        <f>'[1]Sheet1'!C37</f>
        <v>1135379469</v>
      </c>
      <c r="G24" s="394"/>
      <c r="H24" s="395"/>
      <c r="I24" s="396"/>
      <c r="J24" s="390">
        <f t="shared" si="3"/>
        <v>1135379469</v>
      </c>
      <c r="K24" s="10"/>
    </row>
    <row r="25" spans="1:11" ht="20.25" customHeight="1">
      <c r="A25" s="391" t="s">
        <v>649</v>
      </c>
      <c r="B25" s="394"/>
      <c r="C25" s="394"/>
      <c r="D25" s="394"/>
      <c r="E25" s="394"/>
      <c r="F25" s="394"/>
      <c r="G25" s="394"/>
      <c r="H25" s="395">
        <f>H22</f>
        <v>37845982291</v>
      </c>
      <c r="I25" s="396"/>
      <c r="J25" s="390">
        <f t="shared" si="3"/>
        <v>37845982291</v>
      </c>
      <c r="K25" s="10"/>
    </row>
    <row r="26" spans="1:11" ht="22.5" customHeight="1">
      <c r="A26" s="397" t="s">
        <v>658</v>
      </c>
      <c r="B26" s="398">
        <f>B16+B17+B18+B19-B20-B21-B22</f>
        <v>635319436465</v>
      </c>
      <c r="C26" s="398">
        <f aca="true" t="shared" si="4" ref="C26:I26">C16+C17+C18+C19-C20-C21-C22</f>
        <v>0</v>
      </c>
      <c r="D26" s="398">
        <f t="shared" si="4"/>
        <v>0</v>
      </c>
      <c r="E26" s="398">
        <f t="shared" si="4"/>
        <v>0</v>
      </c>
      <c r="F26" s="398">
        <f t="shared" si="4"/>
        <v>93409322236</v>
      </c>
      <c r="G26" s="398">
        <f t="shared" si="4"/>
        <v>502749098062</v>
      </c>
      <c r="H26" s="398">
        <f t="shared" si="4"/>
        <v>0</v>
      </c>
      <c r="I26" s="398">
        <f t="shared" si="4"/>
        <v>0</v>
      </c>
      <c r="J26" s="398">
        <f>J16+J17+J18+J19-J20-J21-J22</f>
        <v>1231477856763</v>
      </c>
      <c r="K26" s="10"/>
    </row>
    <row r="27" spans="1:7" s="244" customFormat="1" ht="22.5" customHeight="1">
      <c r="A27" s="399"/>
      <c r="B27" s="383"/>
      <c r="C27" s="400"/>
      <c r="D27" s="401"/>
      <c r="E27" s="401"/>
      <c r="F27" s="401"/>
      <c r="G27" s="401"/>
    </row>
    <row r="28" spans="1:11" ht="15.75">
      <c r="A28" s="402"/>
      <c r="B28" s="29"/>
      <c r="C28" s="403"/>
      <c r="D28" s="29"/>
      <c r="E28" s="96"/>
      <c r="F28" s="96"/>
      <c r="G28" s="96"/>
      <c r="H28" s="10"/>
      <c r="I28" s="10"/>
      <c r="J28" s="10"/>
      <c r="K28" s="10"/>
    </row>
    <row r="29" spans="1:11" ht="15.75">
      <c r="A29" s="402"/>
      <c r="B29" s="96"/>
      <c r="C29" s="403"/>
      <c r="D29" s="29"/>
      <c r="E29" s="96"/>
      <c r="F29" s="96"/>
      <c r="G29" s="96"/>
      <c r="H29" s="10"/>
      <c r="I29" s="10"/>
      <c r="J29" s="10"/>
      <c r="K29" s="10"/>
    </row>
    <row r="30" spans="1:11" ht="15.75">
      <c r="A30" s="12"/>
      <c r="B30" s="29"/>
      <c r="C30" s="403"/>
      <c r="D30" s="29"/>
      <c r="E30" s="96"/>
      <c r="F30" s="96"/>
      <c r="G30" s="96"/>
      <c r="H30" s="10"/>
      <c r="I30" s="10"/>
      <c r="J30" s="10"/>
      <c r="K30" s="10"/>
    </row>
    <row r="31" spans="1:11" ht="15.75">
      <c r="A31" s="399"/>
      <c r="B31" s="96"/>
      <c r="C31" s="96"/>
      <c r="D31" s="29"/>
      <c r="E31" s="96"/>
      <c r="F31" s="96"/>
      <c r="G31" s="96"/>
      <c r="H31" s="10"/>
      <c r="I31" s="10"/>
      <c r="J31" s="10"/>
      <c r="K31" s="10"/>
    </row>
    <row r="32" spans="1:11" ht="15.75">
      <c r="A32" s="399"/>
      <c r="B32" s="96"/>
      <c r="C32" s="96"/>
      <c r="D32" s="29"/>
      <c r="E32" s="96"/>
      <c r="F32" s="96"/>
      <c r="G32" s="96"/>
      <c r="H32" s="10"/>
      <c r="I32" s="10"/>
      <c r="J32" s="10"/>
      <c r="K32" s="10"/>
    </row>
    <row r="33" spans="1:11" ht="15.75">
      <c r="A33" s="10"/>
      <c r="B33" s="96"/>
      <c r="C33" s="96"/>
      <c r="D33" s="29"/>
      <c r="E33" s="96"/>
      <c r="F33" s="96"/>
      <c r="G33" s="96"/>
      <c r="H33" s="10"/>
      <c r="I33" s="10"/>
      <c r="J33" s="10"/>
      <c r="K33" s="10"/>
    </row>
    <row r="34" spans="1:11" ht="15.75">
      <c r="A34" s="10"/>
      <c r="B34" s="96"/>
      <c r="C34" s="96"/>
      <c r="D34" s="29"/>
      <c r="E34" s="96"/>
      <c r="F34" s="96"/>
      <c r="G34" s="96"/>
      <c r="H34" s="10"/>
      <c r="I34" s="10"/>
      <c r="J34" s="10"/>
      <c r="K34" s="10"/>
    </row>
    <row r="35" spans="1:11" ht="15.75">
      <c r="A35" s="10"/>
      <c r="B35" s="96"/>
      <c r="C35" s="96"/>
      <c r="D35" s="29"/>
      <c r="E35" s="96"/>
      <c r="F35" s="96"/>
      <c r="G35" s="96"/>
      <c r="H35" s="10"/>
      <c r="I35" s="10"/>
      <c r="J35" s="10"/>
      <c r="K35" s="10"/>
    </row>
    <row r="36" spans="1:11" ht="15.75">
      <c r="A36" s="10"/>
      <c r="B36" s="96"/>
      <c r="C36" s="96"/>
      <c r="D36" s="29"/>
      <c r="E36" s="96"/>
      <c r="F36" s="96"/>
      <c r="G36" s="96"/>
      <c r="H36" s="10"/>
      <c r="I36" s="10"/>
      <c r="J36" s="10"/>
      <c r="K36" s="10"/>
    </row>
  </sheetData>
  <sheetProtection/>
  <mergeCells count="10">
    <mergeCell ref="E3:E4"/>
    <mergeCell ref="F3:F4"/>
    <mergeCell ref="A3:A4"/>
    <mergeCell ref="B3:B4"/>
    <mergeCell ref="C3:C4"/>
    <mergeCell ref="D3:D4"/>
    <mergeCell ref="G3:G4"/>
    <mergeCell ref="H3:H4"/>
    <mergeCell ref="I3:I4"/>
    <mergeCell ref="J3:J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1">
      <selection activeCell="K33" sqref="K33"/>
    </sheetView>
  </sheetViews>
  <sheetFormatPr defaultColWidth="9.140625" defaultRowHeight="15"/>
  <cols>
    <col min="1" max="1" width="10.00390625" style="414" customWidth="1"/>
    <col min="2" max="2" width="10.140625" style="414" customWidth="1"/>
    <col min="3" max="4" width="9.57421875" style="414" customWidth="1"/>
    <col min="5" max="5" width="9.00390625" style="414" customWidth="1"/>
    <col min="6" max="6" width="8.140625" style="414" customWidth="1"/>
    <col min="7" max="7" width="7.421875" style="415" customWidth="1"/>
    <col min="8" max="8" width="7.7109375" style="415" customWidth="1"/>
    <col min="9" max="9" width="17.8515625" style="414" customWidth="1"/>
    <col min="10" max="10" width="23.00390625" style="414" customWidth="1"/>
    <col min="11" max="11" width="24.8515625" style="414" customWidth="1"/>
    <col min="12" max="16384" width="9.140625" style="414" customWidth="1"/>
  </cols>
  <sheetData>
    <row r="1" spans="1:10" ht="18" customHeight="1">
      <c r="A1" s="184" t="s">
        <v>841</v>
      </c>
      <c r="J1" s="416" t="s">
        <v>659</v>
      </c>
    </row>
    <row r="2" ht="15.75" customHeight="1">
      <c r="A2" s="417" t="s">
        <v>660</v>
      </c>
    </row>
    <row r="3" ht="9.75" customHeight="1"/>
    <row r="4" spans="1:10" ht="25.5" customHeight="1">
      <c r="A4" s="616" t="s">
        <v>661</v>
      </c>
      <c r="B4" s="616"/>
      <c r="C4" s="616"/>
      <c r="D4" s="616"/>
      <c r="E4" s="616"/>
      <c r="F4" s="616"/>
      <c r="G4" s="616"/>
      <c r="H4" s="616"/>
      <c r="I4" s="616"/>
      <c r="J4" s="616"/>
    </row>
    <row r="5" spans="1:10" ht="21" customHeight="1">
      <c r="A5" s="616" t="s">
        <v>662</v>
      </c>
      <c r="B5" s="616"/>
      <c r="C5" s="616"/>
      <c r="D5" s="616"/>
      <c r="E5" s="616"/>
      <c r="F5" s="616"/>
      <c r="G5" s="616"/>
      <c r="H5" s="616"/>
      <c r="I5" s="616"/>
      <c r="J5" s="616"/>
    </row>
    <row r="6" spans="9:10" ht="14.25" customHeight="1">
      <c r="I6" s="617" t="s">
        <v>846</v>
      </c>
      <c r="J6" s="617"/>
    </row>
    <row r="7" spans="1:10" ht="32.25" customHeight="1">
      <c r="A7" s="618" t="s">
        <v>454</v>
      </c>
      <c r="B7" s="618"/>
      <c r="C7" s="618"/>
      <c r="D7" s="618"/>
      <c r="E7" s="618"/>
      <c r="F7" s="618"/>
      <c r="G7" s="418" t="s">
        <v>848</v>
      </c>
      <c r="H7" s="419" t="s">
        <v>849</v>
      </c>
      <c r="I7" s="420" t="s">
        <v>974</v>
      </c>
      <c r="J7" s="418" t="s">
        <v>975</v>
      </c>
    </row>
    <row r="8" spans="1:10" ht="13.5" customHeight="1">
      <c r="A8" s="619">
        <v>1</v>
      </c>
      <c r="B8" s="619"/>
      <c r="C8" s="619"/>
      <c r="D8" s="619"/>
      <c r="E8" s="619"/>
      <c r="F8" s="619"/>
      <c r="G8" s="421">
        <v>2</v>
      </c>
      <c r="H8" s="421">
        <v>3</v>
      </c>
      <c r="I8" s="421">
        <v>4</v>
      </c>
      <c r="J8" s="421">
        <v>5</v>
      </c>
    </row>
    <row r="9" spans="1:10" ht="15.75" customHeight="1">
      <c r="A9" s="620" t="s">
        <v>663</v>
      </c>
      <c r="B9" s="620"/>
      <c r="C9" s="620"/>
      <c r="D9" s="620"/>
      <c r="E9" s="620"/>
      <c r="F9" s="620"/>
      <c r="G9" s="422"/>
      <c r="H9" s="422"/>
      <c r="I9" s="423"/>
      <c r="J9" s="424"/>
    </row>
    <row r="10" spans="1:10" ht="15.75" customHeight="1">
      <c r="A10" s="621" t="s">
        <v>664</v>
      </c>
      <c r="B10" s="621"/>
      <c r="C10" s="621"/>
      <c r="D10" s="621"/>
      <c r="E10" s="621"/>
      <c r="F10" s="621"/>
      <c r="G10" s="425">
        <v>1</v>
      </c>
      <c r="H10" s="425"/>
      <c r="I10" s="426">
        <v>202180052931</v>
      </c>
      <c r="J10" s="426">
        <v>290011106288</v>
      </c>
    </row>
    <row r="11" spans="1:10" ht="15.75" customHeight="1">
      <c r="A11" s="621" t="s">
        <v>665</v>
      </c>
      <c r="B11" s="621"/>
      <c r="C11" s="621"/>
      <c r="D11" s="621"/>
      <c r="E11" s="621"/>
      <c r="F11" s="621"/>
      <c r="G11" s="425">
        <v>2</v>
      </c>
      <c r="H11" s="425"/>
      <c r="I11" s="406">
        <v>-54630660471</v>
      </c>
      <c r="J11" s="406">
        <v>-61867192501</v>
      </c>
    </row>
    <row r="12" spans="1:10" ht="15.75" customHeight="1">
      <c r="A12" s="621" t="s">
        <v>666</v>
      </c>
      <c r="B12" s="621"/>
      <c r="C12" s="621"/>
      <c r="D12" s="621"/>
      <c r="E12" s="621"/>
      <c r="F12" s="621"/>
      <c r="G12" s="425">
        <v>3</v>
      </c>
      <c r="H12" s="425"/>
      <c r="I12" s="406">
        <v>-108306852279</v>
      </c>
      <c r="J12" s="406">
        <v>-183818831652</v>
      </c>
    </row>
    <row r="13" spans="1:10" ht="15.75" customHeight="1">
      <c r="A13" s="621" t="s">
        <v>667</v>
      </c>
      <c r="B13" s="621"/>
      <c r="C13" s="621"/>
      <c r="D13" s="621"/>
      <c r="E13" s="621"/>
      <c r="F13" s="621"/>
      <c r="G13" s="425">
        <v>4</v>
      </c>
      <c r="H13" s="425"/>
      <c r="I13" s="406">
        <v>-2912947826</v>
      </c>
      <c r="J13" s="406">
        <v>-5832963000</v>
      </c>
    </row>
    <row r="14" spans="1:10" ht="15" customHeight="1">
      <c r="A14" s="621" t="s">
        <v>668</v>
      </c>
      <c r="B14" s="621"/>
      <c r="C14" s="621"/>
      <c r="D14" s="621"/>
      <c r="E14" s="621"/>
      <c r="F14" s="621"/>
      <c r="G14" s="425">
        <v>5</v>
      </c>
      <c r="H14" s="425"/>
      <c r="I14" s="406">
        <v>-6981759946</v>
      </c>
      <c r="J14" s="406">
        <v>-13846357299</v>
      </c>
    </row>
    <row r="15" spans="1:10" ht="15" customHeight="1">
      <c r="A15" s="621" t="s">
        <v>669</v>
      </c>
      <c r="B15" s="621"/>
      <c r="C15" s="621"/>
      <c r="D15" s="621"/>
      <c r="E15" s="621"/>
      <c r="F15" s="621"/>
      <c r="G15" s="425">
        <v>6</v>
      </c>
      <c r="H15" s="425"/>
      <c r="I15" s="426">
        <v>113549804895</v>
      </c>
      <c r="J15" s="426">
        <v>70297053056</v>
      </c>
    </row>
    <row r="16" spans="1:10" ht="15" customHeight="1">
      <c r="A16" s="621" t="s">
        <v>670</v>
      </c>
      <c r="B16" s="621"/>
      <c r="C16" s="621"/>
      <c r="D16" s="621"/>
      <c r="E16" s="621"/>
      <c r="F16" s="621"/>
      <c r="G16" s="425">
        <v>7</v>
      </c>
      <c r="H16" s="425"/>
      <c r="I16" s="407">
        <v>-165550563290</v>
      </c>
      <c r="J16" s="406">
        <v>-105025016016</v>
      </c>
    </row>
    <row r="17" spans="1:10" ht="15" customHeight="1">
      <c r="A17" s="622" t="s">
        <v>671</v>
      </c>
      <c r="B17" s="622"/>
      <c r="C17" s="622"/>
      <c r="D17" s="622"/>
      <c r="E17" s="622"/>
      <c r="F17" s="622"/>
      <c r="G17" s="427">
        <v>20</v>
      </c>
      <c r="H17" s="427"/>
      <c r="I17" s="408">
        <v>-22652925986</v>
      </c>
      <c r="J17" s="408">
        <v>-10082201124</v>
      </c>
    </row>
    <row r="18" spans="1:10" ht="15" customHeight="1">
      <c r="A18" s="623" t="s">
        <v>672</v>
      </c>
      <c r="B18" s="623"/>
      <c r="C18" s="623"/>
      <c r="D18" s="623"/>
      <c r="E18" s="623"/>
      <c r="F18" s="623"/>
      <c r="G18" s="425"/>
      <c r="H18" s="425"/>
      <c r="I18" s="426"/>
      <c r="J18" s="426"/>
    </row>
    <row r="19" spans="1:10" ht="15" customHeight="1">
      <c r="A19" s="621" t="s">
        <v>673</v>
      </c>
      <c r="B19" s="621"/>
      <c r="C19" s="621"/>
      <c r="D19" s="621"/>
      <c r="E19" s="621"/>
      <c r="F19" s="621"/>
      <c r="G19" s="425">
        <v>21</v>
      </c>
      <c r="H19" s="425"/>
      <c r="I19" s="406">
        <v>-48369130667</v>
      </c>
      <c r="J19" s="406">
        <v>-57623369343</v>
      </c>
    </row>
    <row r="20" spans="1:10" ht="15" customHeight="1">
      <c r="A20" s="621" t="s">
        <v>674</v>
      </c>
      <c r="B20" s="621"/>
      <c r="C20" s="621"/>
      <c r="D20" s="621"/>
      <c r="E20" s="621"/>
      <c r="F20" s="621"/>
      <c r="G20" s="425">
        <v>22</v>
      </c>
      <c r="H20" s="425"/>
      <c r="I20" s="428">
        <v>22965115235</v>
      </c>
      <c r="J20" s="428">
        <v>10448796684</v>
      </c>
    </row>
    <row r="21" spans="1:10" ht="15" customHeight="1">
      <c r="A21" s="621" t="s">
        <v>675</v>
      </c>
      <c r="B21" s="621"/>
      <c r="C21" s="621"/>
      <c r="D21" s="621"/>
      <c r="E21" s="621"/>
      <c r="F21" s="621"/>
      <c r="G21" s="425">
        <v>23</v>
      </c>
      <c r="H21" s="425"/>
      <c r="I21" s="406"/>
      <c r="J21" s="406">
        <v>-900000000</v>
      </c>
    </row>
    <row r="22" spans="1:10" ht="15" customHeight="1">
      <c r="A22" s="621" t="s">
        <v>676</v>
      </c>
      <c r="B22" s="621"/>
      <c r="C22" s="621"/>
      <c r="D22" s="621"/>
      <c r="E22" s="621"/>
      <c r="F22" s="621"/>
      <c r="G22" s="425">
        <v>24</v>
      </c>
      <c r="H22" s="425"/>
      <c r="I22" s="429">
        <v>5050666667</v>
      </c>
      <c r="J22" s="429">
        <v>18396725000</v>
      </c>
    </row>
    <row r="23" spans="1:10" ht="15" customHeight="1">
      <c r="A23" s="621" t="s">
        <v>677</v>
      </c>
      <c r="B23" s="621"/>
      <c r="C23" s="621"/>
      <c r="D23" s="621"/>
      <c r="E23" s="621"/>
      <c r="F23" s="621"/>
      <c r="G23" s="425">
        <v>25</v>
      </c>
      <c r="H23" s="425"/>
      <c r="I23" s="406">
        <v>-60000000000</v>
      </c>
      <c r="J23" s="406">
        <v>-115000000000</v>
      </c>
    </row>
    <row r="24" spans="1:10" ht="15" customHeight="1">
      <c r="A24" s="621" t="s">
        <v>678</v>
      </c>
      <c r="B24" s="621"/>
      <c r="C24" s="621"/>
      <c r="D24" s="621"/>
      <c r="E24" s="621"/>
      <c r="F24" s="621"/>
      <c r="G24" s="425">
        <v>26</v>
      </c>
      <c r="H24" s="425"/>
      <c r="I24" s="407">
        <v>40125603608</v>
      </c>
      <c r="J24" s="406">
        <v>4908000000</v>
      </c>
    </row>
    <row r="25" spans="1:10" ht="15" customHeight="1">
      <c r="A25" s="621" t="s">
        <v>679</v>
      </c>
      <c r="B25" s="621"/>
      <c r="C25" s="621"/>
      <c r="D25" s="621"/>
      <c r="E25" s="621"/>
      <c r="F25" s="621"/>
      <c r="G25" s="425">
        <v>27</v>
      </c>
      <c r="H25" s="425"/>
      <c r="I25" s="406">
        <v>7107062884</v>
      </c>
      <c r="J25" s="406">
        <v>10403687772</v>
      </c>
    </row>
    <row r="26" spans="1:10" ht="15" customHeight="1">
      <c r="A26" s="622" t="s">
        <v>680</v>
      </c>
      <c r="B26" s="622"/>
      <c r="C26" s="622"/>
      <c r="D26" s="622"/>
      <c r="E26" s="622"/>
      <c r="F26" s="622"/>
      <c r="G26" s="427">
        <v>30</v>
      </c>
      <c r="H26" s="427"/>
      <c r="I26" s="409">
        <v>-33120682273</v>
      </c>
      <c r="J26" s="409">
        <v>-129366159887</v>
      </c>
    </row>
    <row r="27" spans="1:10" ht="15" customHeight="1">
      <c r="A27" s="623" t="s">
        <v>681</v>
      </c>
      <c r="B27" s="623"/>
      <c r="C27" s="623"/>
      <c r="D27" s="623"/>
      <c r="E27" s="623"/>
      <c r="F27" s="623"/>
      <c r="G27" s="425"/>
      <c r="H27" s="425"/>
      <c r="I27" s="426"/>
      <c r="J27" s="426"/>
    </row>
    <row r="28" spans="1:10" ht="15" customHeight="1">
      <c r="A28" s="621" t="s">
        <v>682</v>
      </c>
      <c r="B28" s="621"/>
      <c r="C28" s="621"/>
      <c r="D28" s="621"/>
      <c r="E28" s="621"/>
      <c r="F28" s="621"/>
      <c r="G28" s="425">
        <v>31</v>
      </c>
      <c r="H28" s="425"/>
      <c r="I28" s="429">
        <v>50000000000</v>
      </c>
      <c r="J28" s="445">
        <v>119207949725</v>
      </c>
    </row>
    <row r="29" spans="1:10" ht="15" customHeight="1">
      <c r="A29" s="621" t="s">
        <v>683</v>
      </c>
      <c r="B29" s="621"/>
      <c r="C29" s="621"/>
      <c r="D29" s="621"/>
      <c r="E29" s="621"/>
      <c r="F29" s="621"/>
      <c r="G29" s="425">
        <v>32</v>
      </c>
      <c r="H29" s="425"/>
      <c r="I29" s="406"/>
      <c r="J29" s="446"/>
    </row>
    <row r="30" spans="1:10" ht="15" customHeight="1">
      <c r="A30" s="621" t="s">
        <v>684</v>
      </c>
      <c r="B30" s="621"/>
      <c r="C30" s="621"/>
      <c r="D30" s="621"/>
      <c r="E30" s="621"/>
      <c r="F30" s="621"/>
      <c r="G30" s="425"/>
      <c r="H30" s="425"/>
      <c r="I30" s="406" t="s">
        <v>685</v>
      </c>
      <c r="J30" s="446" t="s">
        <v>685</v>
      </c>
    </row>
    <row r="31" spans="1:10" ht="15" customHeight="1">
      <c r="A31" s="621" t="s">
        <v>686</v>
      </c>
      <c r="B31" s="621"/>
      <c r="C31" s="621"/>
      <c r="D31" s="621"/>
      <c r="E31" s="621"/>
      <c r="F31" s="621"/>
      <c r="G31" s="425">
        <v>33</v>
      </c>
      <c r="H31" s="425"/>
      <c r="I31" s="406">
        <v>10319026156</v>
      </c>
      <c r="J31" s="446">
        <v>152119177010</v>
      </c>
    </row>
    <row r="32" spans="1:10" ht="15" customHeight="1">
      <c r="A32" s="621" t="s">
        <v>687</v>
      </c>
      <c r="B32" s="621"/>
      <c r="C32" s="621"/>
      <c r="D32" s="621"/>
      <c r="E32" s="621"/>
      <c r="F32" s="621"/>
      <c r="G32" s="425">
        <v>34</v>
      </c>
      <c r="H32" s="425"/>
      <c r="I32" s="406">
        <v>-5578377618</v>
      </c>
      <c r="J32" s="446">
        <v>-178899284222</v>
      </c>
    </row>
    <row r="33" spans="1:10" ht="15" customHeight="1">
      <c r="A33" s="621" t="s">
        <v>688</v>
      </c>
      <c r="B33" s="621"/>
      <c r="C33" s="621"/>
      <c r="D33" s="621"/>
      <c r="E33" s="621"/>
      <c r="F33" s="621"/>
      <c r="G33" s="425">
        <v>35</v>
      </c>
      <c r="H33" s="425"/>
      <c r="I33" s="410"/>
      <c r="J33" s="447"/>
    </row>
    <row r="34" spans="1:10" ht="15" customHeight="1">
      <c r="A34" s="621" t="s">
        <v>689</v>
      </c>
      <c r="B34" s="621"/>
      <c r="C34" s="621"/>
      <c r="D34" s="621"/>
      <c r="E34" s="621"/>
      <c r="F34" s="621"/>
      <c r="G34" s="425">
        <v>36</v>
      </c>
      <c r="H34" s="425"/>
      <c r="I34" s="406"/>
      <c r="J34" s="406"/>
    </row>
    <row r="35" spans="1:10" ht="15" customHeight="1">
      <c r="A35" s="625" t="s">
        <v>690</v>
      </c>
      <c r="B35" s="625"/>
      <c r="C35" s="625"/>
      <c r="D35" s="625"/>
      <c r="E35" s="625"/>
      <c r="F35" s="625"/>
      <c r="G35" s="427">
        <v>40</v>
      </c>
      <c r="H35" s="427"/>
      <c r="I35" s="411">
        <v>54740648538</v>
      </c>
      <c r="J35" s="430">
        <v>92427842513</v>
      </c>
    </row>
    <row r="36" spans="1:10" ht="15" customHeight="1">
      <c r="A36" s="625" t="s">
        <v>691</v>
      </c>
      <c r="B36" s="625"/>
      <c r="C36" s="625"/>
      <c r="D36" s="625"/>
      <c r="E36" s="625"/>
      <c r="F36" s="625"/>
      <c r="G36" s="427">
        <v>50</v>
      </c>
      <c r="H36" s="427"/>
      <c r="I36" s="411">
        <v>-1032959721</v>
      </c>
      <c r="J36" s="411">
        <v>-47020518498</v>
      </c>
    </row>
    <row r="37" spans="1:10" ht="15" customHeight="1">
      <c r="A37" s="625" t="s">
        <v>692</v>
      </c>
      <c r="B37" s="625"/>
      <c r="C37" s="625"/>
      <c r="D37" s="625"/>
      <c r="E37" s="625"/>
      <c r="F37" s="625"/>
      <c r="G37" s="427">
        <v>60</v>
      </c>
      <c r="H37" s="427"/>
      <c r="I37" s="411">
        <v>73736350125</v>
      </c>
      <c r="J37" s="431">
        <v>120752591324</v>
      </c>
    </row>
    <row r="38" spans="1:10" ht="15" customHeight="1">
      <c r="A38" s="626" t="s">
        <v>693</v>
      </c>
      <c r="B38" s="626"/>
      <c r="C38" s="626"/>
      <c r="D38" s="626"/>
      <c r="E38" s="626"/>
      <c r="F38" s="626"/>
      <c r="G38" s="432">
        <v>61</v>
      </c>
      <c r="H38" s="432"/>
      <c r="I38" s="406">
        <v>567509</v>
      </c>
      <c r="J38" s="406">
        <v>4277299</v>
      </c>
    </row>
    <row r="39" spans="1:10" ht="15" customHeight="1">
      <c r="A39" s="627" t="s">
        <v>694</v>
      </c>
      <c r="B39" s="627"/>
      <c r="C39" s="627"/>
      <c r="D39" s="627"/>
      <c r="E39" s="627"/>
      <c r="F39" s="627"/>
      <c r="G39" s="433">
        <v>70</v>
      </c>
      <c r="H39" s="434" t="s">
        <v>695</v>
      </c>
      <c r="I39" s="412">
        <v>72703957913</v>
      </c>
      <c r="J39" s="412">
        <v>73736350125</v>
      </c>
    </row>
    <row r="40" spans="1:10" ht="11.25" customHeight="1">
      <c r="A40" s="435"/>
      <c r="B40" s="436"/>
      <c r="C40" s="436"/>
      <c r="D40" s="436"/>
      <c r="E40" s="436"/>
      <c r="F40" s="436"/>
      <c r="G40" s="437"/>
      <c r="H40" s="438"/>
      <c r="I40" s="413"/>
      <c r="J40" s="413"/>
    </row>
    <row r="41" spans="6:10" ht="19.5" customHeight="1">
      <c r="F41" s="624" t="s">
        <v>696</v>
      </c>
      <c r="G41" s="624"/>
      <c r="H41" s="624"/>
      <c r="I41" s="624"/>
      <c r="J41" s="624"/>
    </row>
    <row r="42" spans="1:10" ht="16.5" customHeight="1">
      <c r="A42" s="439" t="s">
        <v>697</v>
      </c>
      <c r="B42" s="440"/>
      <c r="C42" s="440"/>
      <c r="D42" s="441" t="s">
        <v>698</v>
      </c>
      <c r="E42" s="440"/>
      <c r="I42" s="441" t="s">
        <v>699</v>
      </c>
      <c r="J42" s="442"/>
    </row>
    <row r="43" ht="31.5" customHeight="1"/>
    <row r="44" ht="20.25" customHeight="1"/>
    <row r="45" spans="1:9" ht="15.75">
      <c r="A45" s="184"/>
      <c r="I45" s="443"/>
    </row>
    <row r="46" spans="8:9" ht="15">
      <c r="H46" s="415" t="s">
        <v>1069</v>
      </c>
      <c r="I46" s="444"/>
    </row>
    <row r="47" ht="15">
      <c r="I47" s="444"/>
    </row>
  </sheetData>
  <sheetProtection/>
  <mergeCells count="37">
    <mergeCell ref="A32:F32"/>
    <mergeCell ref="A33:F33"/>
    <mergeCell ref="F41:J41"/>
    <mergeCell ref="A34:F34"/>
    <mergeCell ref="A35:F35"/>
    <mergeCell ref="A36:F36"/>
    <mergeCell ref="A37:F37"/>
    <mergeCell ref="A38:F38"/>
    <mergeCell ref="A39:F39"/>
    <mergeCell ref="A28:F28"/>
    <mergeCell ref="A29:F29"/>
    <mergeCell ref="A30:F30"/>
    <mergeCell ref="A31:F31"/>
    <mergeCell ref="A24:F24"/>
    <mergeCell ref="A25:F25"/>
    <mergeCell ref="A26:F26"/>
    <mergeCell ref="A27:F27"/>
    <mergeCell ref="A20:F20"/>
    <mergeCell ref="A21:F21"/>
    <mergeCell ref="A22:F22"/>
    <mergeCell ref="A23:F23"/>
    <mergeCell ref="A16:F16"/>
    <mergeCell ref="A17:F17"/>
    <mergeCell ref="A18:F18"/>
    <mergeCell ref="A19:F19"/>
    <mergeCell ref="A12:F12"/>
    <mergeCell ref="A13:F13"/>
    <mergeCell ref="A14:F14"/>
    <mergeCell ref="A15:F15"/>
    <mergeCell ref="A8:F8"/>
    <mergeCell ref="A9:F9"/>
    <mergeCell ref="A10:F10"/>
    <mergeCell ref="A11:F11"/>
    <mergeCell ref="A4:J4"/>
    <mergeCell ref="A5:J5"/>
    <mergeCell ref="I6:J6"/>
    <mergeCell ref="A7:F7"/>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T38"/>
  <sheetViews>
    <sheetView zoomScalePageLayoutView="0" workbookViewId="0" topLeftCell="A1">
      <selection activeCell="C34" sqref="C34"/>
    </sheetView>
  </sheetViews>
  <sheetFormatPr defaultColWidth="9.140625" defaultRowHeight="15"/>
  <cols>
    <col min="1" max="1" width="7.28125" style="404" customWidth="1"/>
    <col min="2" max="2" width="47.00390625" style="404" customWidth="1"/>
    <col min="3" max="3" width="30.421875" style="404" customWidth="1"/>
    <col min="4" max="4" width="12.00390625" style="404" customWidth="1"/>
    <col min="5" max="5" width="10.7109375" style="404" customWidth="1"/>
    <col min="6" max="6" width="7.8515625" style="404" customWidth="1"/>
    <col min="7" max="7" width="9.7109375" style="404" customWidth="1"/>
    <col min="8" max="8" width="9.140625" style="404" customWidth="1"/>
    <col min="9" max="9" width="12.140625" style="404" customWidth="1"/>
    <col min="10" max="10" width="41.140625" style="404" customWidth="1"/>
    <col min="11" max="11" width="10.7109375" style="404" customWidth="1"/>
    <col min="12" max="12" width="10.57421875" style="404" customWidth="1"/>
    <col min="13" max="13" width="9.421875" style="404" customWidth="1"/>
    <col min="14" max="14" width="12.7109375" style="404" customWidth="1"/>
    <col min="15" max="15" width="12.140625" style="404" customWidth="1"/>
    <col min="16" max="16" width="11.140625" style="404" customWidth="1"/>
    <col min="17" max="17" width="12.8515625" style="404" customWidth="1"/>
    <col min="18" max="18" width="12.140625" style="404" customWidth="1"/>
    <col min="19" max="19" width="13.28125" style="404" customWidth="1"/>
    <col min="20" max="16384" width="9.140625" style="404" customWidth="1"/>
  </cols>
  <sheetData>
    <row r="1" spans="1:20" ht="15.75">
      <c r="A1" s="10" t="s">
        <v>1057</v>
      </c>
      <c r="B1" s="10"/>
      <c r="C1" s="10"/>
      <c r="D1" s="10"/>
      <c r="E1" s="10"/>
      <c r="F1" s="10"/>
      <c r="G1" s="10"/>
      <c r="H1" s="10"/>
      <c r="I1" s="10"/>
      <c r="J1" s="10"/>
      <c r="K1" s="10"/>
      <c r="L1" s="10"/>
      <c r="M1" s="5" t="s">
        <v>700</v>
      </c>
      <c r="N1" s="10"/>
      <c r="O1" s="10"/>
      <c r="P1" s="10"/>
      <c r="Q1" s="10"/>
      <c r="R1" s="10"/>
      <c r="S1" s="10"/>
      <c r="T1" s="10"/>
    </row>
    <row r="2" spans="1:20" ht="15.75">
      <c r="A2" s="5" t="s">
        <v>843</v>
      </c>
      <c r="B2" s="10"/>
      <c r="C2" s="10"/>
      <c r="D2" s="10"/>
      <c r="E2" s="10"/>
      <c r="F2" s="10"/>
      <c r="G2" s="10"/>
      <c r="H2" s="10"/>
      <c r="I2" s="10"/>
      <c r="J2" s="10"/>
      <c r="K2" s="10"/>
      <c r="L2" s="10"/>
      <c r="M2" s="448" t="s">
        <v>701</v>
      </c>
      <c r="N2" s="10"/>
      <c r="O2" s="10"/>
      <c r="P2" s="10"/>
      <c r="Q2" s="10"/>
      <c r="R2" s="10"/>
      <c r="S2" s="10"/>
      <c r="T2" s="10"/>
    </row>
    <row r="3" spans="1:20" ht="4.5" customHeight="1">
      <c r="A3" s="10"/>
      <c r="B3" s="10"/>
      <c r="C3" s="10"/>
      <c r="D3" s="10"/>
      <c r="E3" s="10"/>
      <c r="F3" s="10"/>
      <c r="G3" s="10"/>
      <c r="H3" s="10"/>
      <c r="I3" s="10"/>
      <c r="J3" s="10"/>
      <c r="K3" s="10"/>
      <c r="L3" s="10"/>
      <c r="M3" s="10"/>
      <c r="N3" s="10"/>
      <c r="O3" s="10"/>
      <c r="P3" s="10"/>
      <c r="Q3" s="10"/>
      <c r="R3" s="10"/>
      <c r="S3" s="10"/>
      <c r="T3" s="10"/>
    </row>
    <row r="4" spans="1:20" ht="18.75">
      <c r="A4" s="449" t="s">
        <v>702</v>
      </c>
      <c r="B4" s="10"/>
      <c r="C4" s="10"/>
      <c r="D4" s="10"/>
      <c r="E4" s="10"/>
      <c r="F4" s="10"/>
      <c r="G4" s="10"/>
      <c r="H4" s="10"/>
      <c r="I4" s="10"/>
      <c r="J4" s="10"/>
      <c r="K4" s="10"/>
      <c r="L4" s="10"/>
      <c r="M4" s="10"/>
      <c r="N4" s="10"/>
      <c r="O4" s="10"/>
      <c r="P4" s="10"/>
      <c r="Q4" s="10"/>
      <c r="R4" s="10"/>
      <c r="S4" s="10"/>
      <c r="T4" s="10"/>
    </row>
    <row r="5" spans="1:20" ht="15.75">
      <c r="A5" s="10" t="s">
        <v>703</v>
      </c>
      <c r="B5" s="10"/>
      <c r="C5" s="10"/>
      <c r="D5" s="10"/>
      <c r="E5" s="10"/>
      <c r="F5" s="10"/>
      <c r="G5" s="10"/>
      <c r="H5" s="10"/>
      <c r="I5" s="10"/>
      <c r="J5" s="10"/>
      <c r="K5" s="10"/>
      <c r="L5" s="10"/>
      <c r="M5" s="10"/>
      <c r="N5" s="10"/>
      <c r="O5" s="10"/>
      <c r="P5" s="10"/>
      <c r="Q5" s="10"/>
      <c r="R5" s="5" t="s">
        <v>704</v>
      </c>
      <c r="S5" s="10"/>
      <c r="T5" s="10"/>
    </row>
    <row r="6" spans="1:19" s="450" customFormat="1" ht="17.25" customHeight="1">
      <c r="A6" s="631" t="s">
        <v>705</v>
      </c>
      <c r="B6" s="631" t="s">
        <v>706</v>
      </c>
      <c r="C6" s="631" t="s">
        <v>707</v>
      </c>
      <c r="D6" s="628" t="s">
        <v>708</v>
      </c>
      <c r="E6" s="629"/>
      <c r="F6" s="629"/>
      <c r="G6" s="629"/>
      <c r="H6" s="630"/>
      <c r="I6" s="631" t="s">
        <v>709</v>
      </c>
      <c r="J6" s="628" t="s">
        <v>710</v>
      </c>
      <c r="K6" s="629"/>
      <c r="L6" s="630"/>
      <c r="M6" s="628" t="s">
        <v>711</v>
      </c>
      <c r="N6" s="629"/>
      <c r="O6" s="630"/>
      <c r="P6" s="628" t="s">
        <v>712</v>
      </c>
      <c r="Q6" s="629"/>
      <c r="R6" s="630"/>
      <c r="S6" s="631" t="s">
        <v>713</v>
      </c>
    </row>
    <row r="7" spans="1:19" s="450" customFormat="1" ht="61.5" customHeight="1">
      <c r="A7" s="632"/>
      <c r="B7" s="632"/>
      <c r="C7" s="632"/>
      <c r="D7" s="451" t="s">
        <v>714</v>
      </c>
      <c r="E7" s="451" t="s">
        <v>715</v>
      </c>
      <c r="F7" s="451" t="s">
        <v>716</v>
      </c>
      <c r="G7" s="451" t="s">
        <v>717</v>
      </c>
      <c r="H7" s="451" t="s">
        <v>716</v>
      </c>
      <c r="I7" s="632"/>
      <c r="J7" s="451" t="s">
        <v>718</v>
      </c>
      <c r="K7" s="451" t="s">
        <v>719</v>
      </c>
      <c r="L7" s="451" t="s">
        <v>233</v>
      </c>
      <c r="M7" s="451" t="s">
        <v>720</v>
      </c>
      <c r="N7" s="451" t="s">
        <v>721</v>
      </c>
      <c r="O7" s="451" t="s">
        <v>722</v>
      </c>
      <c r="P7" s="451" t="s">
        <v>720</v>
      </c>
      <c r="Q7" s="451" t="s">
        <v>721</v>
      </c>
      <c r="R7" s="451" t="s">
        <v>722</v>
      </c>
      <c r="S7" s="632"/>
    </row>
    <row r="8" spans="1:19" s="12" customFormat="1" ht="15.75">
      <c r="A8" s="452">
        <v>1</v>
      </c>
      <c r="B8" s="452">
        <v>2</v>
      </c>
      <c r="C8" s="452">
        <v>3</v>
      </c>
      <c r="D8" s="452">
        <v>4</v>
      </c>
      <c r="E8" s="452">
        <v>5</v>
      </c>
      <c r="F8" s="452">
        <v>6</v>
      </c>
      <c r="G8" s="452">
        <v>7</v>
      </c>
      <c r="H8" s="452">
        <v>8</v>
      </c>
      <c r="I8" s="452">
        <v>9</v>
      </c>
      <c r="J8" s="452">
        <v>10</v>
      </c>
      <c r="K8" s="452">
        <v>11</v>
      </c>
      <c r="L8" s="452">
        <v>12</v>
      </c>
      <c r="M8" s="452">
        <v>13</v>
      </c>
      <c r="N8" s="452">
        <v>14</v>
      </c>
      <c r="O8" s="452">
        <v>15</v>
      </c>
      <c r="P8" s="452">
        <v>16</v>
      </c>
      <c r="Q8" s="452">
        <v>17</v>
      </c>
      <c r="R8" s="452">
        <v>18</v>
      </c>
      <c r="S8" s="452">
        <v>19</v>
      </c>
    </row>
    <row r="9" spans="1:19" s="5" customFormat="1" ht="15.75">
      <c r="A9" s="453" t="s">
        <v>1031</v>
      </c>
      <c r="B9" s="453" t="s">
        <v>723</v>
      </c>
      <c r="C9" s="453"/>
      <c r="D9" s="453"/>
      <c r="E9" s="453"/>
      <c r="F9" s="453"/>
      <c r="G9" s="453"/>
      <c r="H9" s="453"/>
      <c r="I9" s="453"/>
      <c r="J9" s="453"/>
      <c r="K9" s="453"/>
      <c r="L9" s="453"/>
      <c r="M9" s="374"/>
      <c r="N9" s="374"/>
      <c r="O9" s="374"/>
      <c r="P9" s="374"/>
      <c r="Q9" s="374"/>
      <c r="R9" s="374"/>
      <c r="S9" s="374"/>
    </row>
    <row r="10" spans="1:20" ht="15.75">
      <c r="A10" s="375"/>
      <c r="B10" s="375"/>
      <c r="C10" s="375"/>
      <c r="D10" s="375"/>
      <c r="E10" s="375"/>
      <c r="F10" s="375"/>
      <c r="G10" s="375"/>
      <c r="H10" s="375"/>
      <c r="I10" s="375"/>
      <c r="J10" s="375"/>
      <c r="K10" s="375"/>
      <c r="L10" s="375"/>
      <c r="M10" s="454"/>
      <c r="N10" s="454"/>
      <c r="O10" s="454"/>
      <c r="P10" s="454"/>
      <c r="Q10" s="454"/>
      <c r="R10" s="454"/>
      <c r="S10" s="454"/>
      <c r="T10" s="10"/>
    </row>
    <row r="11" spans="1:19" s="5" customFormat="1" ht="15.75">
      <c r="A11" s="377" t="s">
        <v>1032</v>
      </c>
      <c r="B11" s="377" t="s">
        <v>724</v>
      </c>
      <c r="C11" s="377"/>
      <c r="D11" s="376">
        <v>800294</v>
      </c>
      <c r="E11" s="376">
        <v>560206</v>
      </c>
      <c r="F11" s="377"/>
      <c r="G11" s="376">
        <v>240088</v>
      </c>
      <c r="H11" s="377"/>
      <c r="I11" s="377"/>
      <c r="J11" s="377"/>
      <c r="K11" s="377"/>
      <c r="L11" s="377"/>
      <c r="M11" s="376">
        <v>281292</v>
      </c>
      <c r="N11" s="376">
        <f>SUM(N12:N16)</f>
        <v>45730.059169</v>
      </c>
      <c r="O11" s="376">
        <f>SUM(O12:O16)</f>
        <v>327021.059169</v>
      </c>
      <c r="P11" s="376">
        <f>SUM(P12:P16)</f>
        <v>84416</v>
      </c>
      <c r="Q11" s="376">
        <f>SUM(Q12:Q16)</f>
        <v>8319</v>
      </c>
      <c r="R11" s="376">
        <f>SUM(R12:R16)</f>
        <v>92735</v>
      </c>
      <c r="S11" s="376">
        <v>0</v>
      </c>
    </row>
    <row r="12" spans="1:20" ht="15.75">
      <c r="A12" s="375">
        <v>1</v>
      </c>
      <c r="B12" s="375" t="s">
        <v>725</v>
      </c>
      <c r="C12" s="375" t="s">
        <v>726</v>
      </c>
      <c r="D12" s="454">
        <v>154429</v>
      </c>
      <c r="E12" s="454">
        <v>108101</v>
      </c>
      <c r="F12" s="455">
        <v>0.7</v>
      </c>
      <c r="G12" s="454">
        <v>46329</v>
      </c>
      <c r="H12" s="455">
        <v>0.3</v>
      </c>
      <c r="I12" s="375" t="s">
        <v>727</v>
      </c>
      <c r="J12" s="375" t="s">
        <v>728</v>
      </c>
      <c r="K12" s="375" t="s">
        <v>729</v>
      </c>
      <c r="L12" s="456">
        <v>0.105</v>
      </c>
      <c r="M12" s="454">
        <v>76989</v>
      </c>
      <c r="N12" s="454">
        <f>('[1]BANG CP XDCB TU LAM'!D64+'[1]BANG CP XDCB TU LAM'!D68)/1000000+2532</f>
        <v>6656.435573</v>
      </c>
      <c r="O12" s="454">
        <f>M12+N12</f>
        <v>83645.435573</v>
      </c>
      <c r="P12" s="454">
        <v>23305</v>
      </c>
      <c r="Q12" s="454"/>
      <c r="R12" s="454">
        <f>P12+Q12</f>
        <v>23305</v>
      </c>
      <c r="S12" s="454"/>
      <c r="T12" s="10"/>
    </row>
    <row r="13" spans="1:20" ht="15.75">
      <c r="A13" s="375">
        <v>2</v>
      </c>
      <c r="B13" s="375" t="s">
        <v>730</v>
      </c>
      <c r="C13" s="375" t="s">
        <v>731</v>
      </c>
      <c r="D13" s="454">
        <v>84740</v>
      </c>
      <c r="E13" s="454">
        <v>59318</v>
      </c>
      <c r="F13" s="455">
        <v>0.7</v>
      </c>
      <c r="G13" s="454">
        <v>25422</v>
      </c>
      <c r="H13" s="455">
        <v>0.3</v>
      </c>
      <c r="I13" s="375" t="s">
        <v>732</v>
      </c>
      <c r="J13" s="375" t="s">
        <v>728</v>
      </c>
      <c r="K13" s="375" t="s">
        <v>729</v>
      </c>
      <c r="L13" s="456">
        <v>0.105</v>
      </c>
      <c r="M13" s="454">
        <v>33140</v>
      </c>
      <c r="N13" s="454">
        <f>('[1]BANG CP XDCB TU LAM'!D77+'[1]BANG CP XDCB TU LAM'!D87)/1000000+1496</f>
        <v>3932.286443</v>
      </c>
      <c r="O13" s="454">
        <f>M13+N13</f>
        <v>37072.286443</v>
      </c>
      <c r="P13" s="454">
        <v>9495</v>
      </c>
      <c r="Q13" s="454"/>
      <c r="R13" s="454">
        <f>P13+Q13</f>
        <v>9495</v>
      </c>
      <c r="S13" s="454"/>
      <c r="T13" s="10"/>
    </row>
    <row r="14" spans="1:20" ht="15.75">
      <c r="A14" s="375">
        <v>3</v>
      </c>
      <c r="B14" s="375" t="s">
        <v>733</v>
      </c>
      <c r="C14" s="375" t="s">
        <v>734</v>
      </c>
      <c r="D14" s="454">
        <v>175934</v>
      </c>
      <c r="E14" s="454">
        <v>123154</v>
      </c>
      <c r="F14" s="455">
        <v>0.7</v>
      </c>
      <c r="G14" s="454">
        <v>52780</v>
      </c>
      <c r="H14" s="455">
        <v>0.3</v>
      </c>
      <c r="I14" s="375" t="s">
        <v>732</v>
      </c>
      <c r="J14" s="375" t="s">
        <v>728</v>
      </c>
      <c r="K14" s="375" t="s">
        <v>729</v>
      </c>
      <c r="L14" s="456">
        <v>0.105</v>
      </c>
      <c r="M14" s="454">
        <v>69051</v>
      </c>
      <c r="N14" s="454">
        <f>('[1]BANG CP XDCB TU LAM'!D71+'[1]BANG CP XDCB TU LAM'!D81)/1000000+1425</f>
        <v>3746.248266</v>
      </c>
      <c r="O14" s="454">
        <f>M14+N14</f>
        <v>72797.248266</v>
      </c>
      <c r="P14" s="454">
        <v>20731</v>
      </c>
      <c r="Q14" s="454"/>
      <c r="R14" s="454">
        <f>P14+Q14</f>
        <v>20731</v>
      </c>
      <c r="S14" s="454"/>
      <c r="T14" s="10"/>
    </row>
    <row r="15" spans="1:20" ht="15.75">
      <c r="A15" s="375">
        <v>4</v>
      </c>
      <c r="B15" s="375" t="s">
        <v>735</v>
      </c>
      <c r="C15" s="375" t="s">
        <v>736</v>
      </c>
      <c r="D15" s="454">
        <v>176655</v>
      </c>
      <c r="E15" s="454">
        <v>123659</v>
      </c>
      <c r="F15" s="455">
        <v>0.7</v>
      </c>
      <c r="G15" s="454">
        <v>52997</v>
      </c>
      <c r="H15" s="455">
        <v>0.3</v>
      </c>
      <c r="I15" s="375" t="s">
        <v>732</v>
      </c>
      <c r="J15" s="375" t="s">
        <v>728</v>
      </c>
      <c r="K15" s="375" t="s">
        <v>729</v>
      </c>
      <c r="L15" s="456">
        <v>0.105</v>
      </c>
      <c r="M15" s="454">
        <v>59665</v>
      </c>
      <c r="N15" s="454">
        <f>('[1]BANG CP XDCB TU LAM'!D74+'[1]BANG CP XDCB TU LAM'!D84+'[1]BTHKLDTXDCB'!K245)/1000000+1802</f>
        <v>4737.628885</v>
      </c>
      <c r="O15" s="454">
        <f>M15+N15</f>
        <v>64402.628885</v>
      </c>
      <c r="P15" s="454">
        <v>17684</v>
      </c>
      <c r="Q15" s="454"/>
      <c r="R15" s="454">
        <f>P15+Q15</f>
        <v>17684</v>
      </c>
      <c r="S15" s="454"/>
      <c r="T15" s="10"/>
    </row>
    <row r="16" spans="1:20" ht="15.75">
      <c r="A16" s="375">
        <v>5</v>
      </c>
      <c r="B16" s="375" t="s">
        <v>737</v>
      </c>
      <c r="C16" s="375" t="s">
        <v>738</v>
      </c>
      <c r="D16" s="454">
        <v>208536</v>
      </c>
      <c r="E16" s="454">
        <v>145975</v>
      </c>
      <c r="F16" s="455">
        <v>0.7</v>
      </c>
      <c r="G16" s="454">
        <v>62561</v>
      </c>
      <c r="H16" s="455">
        <v>0.3</v>
      </c>
      <c r="I16" s="375" t="s">
        <v>739</v>
      </c>
      <c r="J16" s="375" t="s">
        <v>740</v>
      </c>
      <c r="K16" s="375" t="s">
        <v>741</v>
      </c>
      <c r="L16" s="456">
        <v>0.108</v>
      </c>
      <c r="M16" s="454">
        <v>42446</v>
      </c>
      <c r="N16" s="454">
        <f>('[1]BTHKLDTXDCB'!K15+'[1]BTHKLDTXDCB'!K16+'[1]BTHKLDTXDCB'!K17+'[1]BTHKLDTXDCB'!K168+'[1]BTHKLDTXDCB'!K190+'[1]BTHKLDTXDCB'!K193)/1000000</f>
        <v>26657.460002</v>
      </c>
      <c r="O16" s="454">
        <f>M16+N16</f>
        <v>69103.460002</v>
      </c>
      <c r="P16" s="454">
        <v>13201</v>
      </c>
      <c r="Q16" s="454">
        <v>8319</v>
      </c>
      <c r="R16" s="454">
        <f>P16+Q16</f>
        <v>21520</v>
      </c>
      <c r="S16" s="454"/>
      <c r="T16" s="10"/>
    </row>
    <row r="17" spans="1:19" s="5" customFormat="1" ht="15.75">
      <c r="A17" s="377" t="s">
        <v>742</v>
      </c>
      <c r="B17" s="377" t="s">
        <v>743</v>
      </c>
      <c r="C17" s="377"/>
      <c r="D17" s="376">
        <f>D18</f>
        <v>2816</v>
      </c>
      <c r="E17" s="376">
        <f>E18</f>
        <v>1408</v>
      </c>
      <c r="F17" s="376"/>
      <c r="G17" s="376">
        <f>G18</f>
        <v>1408</v>
      </c>
      <c r="H17" s="377"/>
      <c r="I17" s="376"/>
      <c r="J17" s="377"/>
      <c r="K17" s="377"/>
      <c r="L17" s="377"/>
      <c r="M17" s="376"/>
      <c r="N17" s="376">
        <f>N18</f>
        <v>2228</v>
      </c>
      <c r="O17" s="376">
        <f>O18</f>
        <v>2228</v>
      </c>
      <c r="P17" s="376"/>
      <c r="Q17" s="376"/>
      <c r="R17" s="376"/>
      <c r="S17" s="376">
        <f>S18</f>
        <v>2228</v>
      </c>
    </row>
    <row r="18" spans="1:19" s="10" customFormat="1" ht="15.75">
      <c r="A18" s="457">
        <v>1</v>
      </c>
      <c r="B18" s="457" t="s">
        <v>744</v>
      </c>
      <c r="C18" s="457" t="s">
        <v>745</v>
      </c>
      <c r="D18" s="458">
        <v>2816</v>
      </c>
      <c r="E18" s="458">
        <f>D18*0.5</f>
        <v>1408</v>
      </c>
      <c r="F18" s="459">
        <v>0.5</v>
      </c>
      <c r="G18" s="458">
        <f>D18-E18</f>
        <v>1408</v>
      </c>
      <c r="H18" s="459">
        <v>0.5</v>
      </c>
      <c r="I18" s="460" t="s">
        <v>746</v>
      </c>
      <c r="J18" s="457"/>
      <c r="K18" s="457"/>
      <c r="L18" s="457"/>
      <c r="M18" s="458"/>
      <c r="N18" s="458">
        <v>2228</v>
      </c>
      <c r="O18" s="458">
        <f>N18</f>
        <v>2228</v>
      </c>
      <c r="P18" s="458"/>
      <c r="Q18" s="458"/>
      <c r="R18" s="458"/>
      <c r="S18" s="458">
        <f>O18</f>
        <v>2228</v>
      </c>
    </row>
    <row r="19" spans="1:19" s="5" customFormat="1" ht="15.75">
      <c r="A19" s="461"/>
      <c r="B19" s="461" t="s">
        <v>747</v>
      </c>
      <c r="C19" s="461"/>
      <c r="D19" s="462">
        <f>D11+D17</f>
        <v>803110</v>
      </c>
      <c r="E19" s="462">
        <f>E11+E17</f>
        <v>561614</v>
      </c>
      <c r="F19" s="462"/>
      <c r="G19" s="462">
        <f>G11+G17</f>
        <v>241496</v>
      </c>
      <c r="H19" s="461"/>
      <c r="I19" s="461"/>
      <c r="J19" s="461"/>
      <c r="K19" s="461"/>
      <c r="L19" s="461"/>
      <c r="M19" s="462">
        <f>M11</f>
        <v>281292</v>
      </c>
      <c r="N19" s="462">
        <f aca="true" t="shared" si="0" ref="N19:S19">N11+N17</f>
        <v>47958.059169</v>
      </c>
      <c r="O19" s="462">
        <f t="shared" si="0"/>
        <v>329249.059169</v>
      </c>
      <c r="P19" s="462">
        <f t="shared" si="0"/>
        <v>84416</v>
      </c>
      <c r="Q19" s="462">
        <f t="shared" si="0"/>
        <v>8319</v>
      </c>
      <c r="R19" s="462">
        <f t="shared" si="0"/>
        <v>92735</v>
      </c>
      <c r="S19" s="462">
        <f t="shared" si="0"/>
        <v>2228</v>
      </c>
    </row>
    <row r="20" spans="1:20" ht="15.75">
      <c r="A20" s="10"/>
      <c r="B20" s="10"/>
      <c r="C20" s="10"/>
      <c r="D20" s="96"/>
      <c r="E20" s="96"/>
      <c r="F20" s="10"/>
      <c r="G20" s="10"/>
      <c r="H20" s="10"/>
      <c r="I20" s="10"/>
      <c r="J20" s="10"/>
      <c r="K20" s="10"/>
      <c r="L20" s="10"/>
      <c r="M20" s="96"/>
      <c r="N20" s="96"/>
      <c r="O20" s="463" t="s">
        <v>966</v>
      </c>
      <c r="P20" s="96"/>
      <c r="Q20" s="96"/>
      <c r="R20" s="96"/>
      <c r="S20" s="96"/>
      <c r="T20" s="10"/>
    </row>
    <row r="21" spans="1:20" ht="15.75">
      <c r="A21" s="10"/>
      <c r="B21" s="464" t="s">
        <v>748</v>
      </c>
      <c r="C21" s="10"/>
      <c r="D21" s="5"/>
      <c r="E21" s="96"/>
      <c r="F21" s="10"/>
      <c r="G21" s="5" t="s">
        <v>749</v>
      </c>
      <c r="H21" s="10"/>
      <c r="I21" s="10"/>
      <c r="J21" s="10"/>
      <c r="K21" s="10"/>
      <c r="L21" s="10"/>
      <c r="M21" s="96"/>
      <c r="N21" s="96"/>
      <c r="O21" s="465" t="s">
        <v>750</v>
      </c>
      <c r="P21" s="96"/>
      <c r="Q21" s="96"/>
      <c r="R21" s="96"/>
      <c r="S21" s="96"/>
      <c r="T21" s="10"/>
    </row>
    <row r="22" spans="1:20" ht="15.75">
      <c r="A22" s="10"/>
      <c r="B22" s="466" t="s">
        <v>751</v>
      </c>
      <c r="C22" s="10"/>
      <c r="D22" s="96"/>
      <c r="E22" s="96"/>
      <c r="F22" s="10"/>
      <c r="G22" s="10"/>
      <c r="H22" s="10"/>
      <c r="I22" s="10"/>
      <c r="J22" s="10"/>
      <c r="K22" s="10"/>
      <c r="L22" s="10"/>
      <c r="M22" s="96"/>
      <c r="N22" s="96"/>
      <c r="O22" s="96"/>
      <c r="P22" s="96"/>
      <c r="Q22" s="96"/>
      <c r="R22" s="96"/>
      <c r="S22" s="96"/>
      <c r="T22" s="10"/>
    </row>
    <row r="23" spans="1:20" ht="15.75">
      <c r="A23" s="10"/>
      <c r="B23" s="10"/>
      <c r="C23" s="10"/>
      <c r="D23" s="96"/>
      <c r="E23" s="96"/>
      <c r="F23" s="10"/>
      <c r="G23" s="10"/>
      <c r="H23" s="10"/>
      <c r="I23" s="10"/>
      <c r="J23" s="10"/>
      <c r="K23" s="10"/>
      <c r="L23" s="10"/>
      <c r="M23" s="96"/>
      <c r="N23" s="96"/>
      <c r="O23" s="96"/>
      <c r="P23" s="96"/>
      <c r="Q23" s="96"/>
      <c r="R23" s="96"/>
      <c r="S23" s="96"/>
      <c r="T23" s="10"/>
    </row>
    <row r="24" spans="1:20" ht="15.75">
      <c r="A24" s="10"/>
      <c r="B24" s="10"/>
      <c r="C24" s="10"/>
      <c r="D24" s="96"/>
      <c r="E24" s="96"/>
      <c r="F24" s="10"/>
      <c r="G24" s="10"/>
      <c r="H24" s="10"/>
      <c r="I24" s="10"/>
      <c r="J24" s="10"/>
      <c r="K24" s="10"/>
      <c r="L24" s="10"/>
      <c r="M24" s="96"/>
      <c r="N24" s="467"/>
      <c r="O24" s="96"/>
      <c r="P24" s="96"/>
      <c r="Q24" s="96"/>
      <c r="R24" s="96"/>
      <c r="S24" s="96"/>
      <c r="T24" s="10"/>
    </row>
    <row r="25" spans="1:20" ht="15.75" hidden="1">
      <c r="A25" s="10"/>
      <c r="B25" s="10"/>
      <c r="C25" s="10"/>
      <c r="D25" s="96"/>
      <c r="E25" s="10"/>
      <c r="F25" s="10"/>
      <c r="G25" s="10"/>
      <c r="H25" s="10"/>
      <c r="I25" s="10"/>
      <c r="J25" s="96">
        <f>'[1]BTHKLDTXDCB'!K189/1000000</f>
        <v>7254.483644</v>
      </c>
      <c r="K25" s="96">
        <f>SUM(N12:N15)</f>
        <v>19072.599167</v>
      </c>
      <c r="L25" s="10"/>
      <c r="M25" s="96"/>
      <c r="N25" s="467"/>
      <c r="O25" s="96"/>
      <c r="P25" s="96"/>
      <c r="Q25" s="96"/>
      <c r="R25" s="96"/>
      <c r="S25" s="96"/>
      <c r="T25" s="10"/>
    </row>
    <row r="26" spans="1:20" ht="15.75" hidden="1">
      <c r="A26" s="10"/>
      <c r="B26" s="10"/>
      <c r="C26" s="10"/>
      <c r="D26" s="96"/>
      <c r="E26" s="10"/>
      <c r="F26" s="10"/>
      <c r="G26" s="10"/>
      <c r="H26" s="10"/>
      <c r="I26" s="10"/>
      <c r="J26" s="96">
        <v>2749</v>
      </c>
      <c r="K26" s="96">
        <v>2531.8721664390214</v>
      </c>
      <c r="L26" s="10"/>
      <c r="M26" s="96">
        <v>964</v>
      </c>
      <c r="N26" s="467">
        <v>747</v>
      </c>
      <c r="O26" s="96"/>
      <c r="P26" s="96"/>
      <c r="Q26" s="96"/>
      <c r="R26" s="96"/>
      <c r="S26" s="96"/>
      <c r="T26" s="10"/>
    </row>
    <row r="27" spans="1:20" ht="15.75" hidden="1">
      <c r="A27" s="10"/>
      <c r="B27" s="10"/>
      <c r="C27" s="10"/>
      <c r="D27" s="96"/>
      <c r="E27" s="10"/>
      <c r="F27" s="10"/>
      <c r="G27" s="10"/>
      <c r="H27" s="10"/>
      <c r="I27" s="10"/>
      <c r="J27" s="96">
        <v>2132</v>
      </c>
      <c r="K27" s="96">
        <v>1495.5660539067967</v>
      </c>
      <c r="L27" s="10"/>
      <c r="M27" s="96">
        <v>955</v>
      </c>
      <c r="N27" s="467">
        <v>579</v>
      </c>
      <c r="O27" s="96"/>
      <c r="P27" s="96"/>
      <c r="Q27" s="96"/>
      <c r="R27" s="96"/>
      <c r="S27" s="96"/>
      <c r="T27" s="10"/>
    </row>
    <row r="28" spans="1:20" ht="15.75" hidden="1">
      <c r="A28" s="10"/>
      <c r="B28" s="10"/>
      <c r="C28" s="10"/>
      <c r="D28" s="96"/>
      <c r="E28" s="10"/>
      <c r="F28" s="10"/>
      <c r="G28" s="10"/>
      <c r="H28" s="10"/>
      <c r="I28" s="10"/>
      <c r="J28" s="96">
        <v>2000</v>
      </c>
      <c r="K28" s="96">
        <v>1424.9474314870677</v>
      </c>
      <c r="L28" s="10"/>
      <c r="M28" s="10">
        <v>985</v>
      </c>
      <c r="N28" s="468">
        <v>543.37</v>
      </c>
      <c r="O28" s="10"/>
      <c r="P28" s="10"/>
      <c r="Q28" s="10"/>
      <c r="R28" s="10"/>
      <c r="S28" s="10"/>
      <c r="T28" s="10"/>
    </row>
    <row r="29" spans="1:20" ht="15.75" hidden="1">
      <c r="A29" s="10"/>
      <c r="B29" s="10"/>
      <c r="C29" s="10"/>
      <c r="D29" s="96"/>
      <c r="E29" s="10"/>
      <c r="F29" s="10"/>
      <c r="G29" s="10"/>
      <c r="H29" s="10"/>
      <c r="I29" s="10"/>
      <c r="J29" s="96">
        <v>1146</v>
      </c>
      <c r="K29" s="96">
        <v>1802.0979921671137</v>
      </c>
      <c r="L29" s="10"/>
      <c r="M29" s="96">
        <v>963</v>
      </c>
      <c r="N29" s="468">
        <v>311.28</v>
      </c>
      <c r="O29" s="10"/>
      <c r="P29" s="10"/>
      <c r="Q29" s="10"/>
      <c r="R29" s="10"/>
      <c r="S29" s="10"/>
      <c r="T29" s="10"/>
    </row>
    <row r="30" spans="1:20" ht="15.75" hidden="1">
      <c r="A30" s="10"/>
      <c r="B30" s="10"/>
      <c r="C30" s="10"/>
      <c r="D30" s="96"/>
      <c r="E30" s="10"/>
      <c r="F30" s="10"/>
      <c r="G30" s="10"/>
      <c r="H30" s="10"/>
      <c r="I30" s="10"/>
      <c r="J30" s="10"/>
      <c r="K30" s="10"/>
      <c r="L30" s="10"/>
      <c r="M30" s="10"/>
      <c r="N30" s="96">
        <v>2181</v>
      </c>
      <c r="O30" s="10"/>
      <c r="P30" s="10"/>
      <c r="Q30" s="10"/>
      <c r="R30" s="10"/>
      <c r="S30" s="10"/>
      <c r="T30" s="10"/>
    </row>
    <row r="31" spans="1:20" ht="15.75">
      <c r="A31" s="10"/>
      <c r="B31" s="10"/>
      <c r="C31" s="10"/>
      <c r="D31" s="10"/>
      <c r="E31" s="10"/>
      <c r="F31" s="10"/>
      <c r="G31" s="10"/>
      <c r="H31" s="10"/>
      <c r="I31" s="10"/>
      <c r="J31" s="10"/>
      <c r="K31" s="10"/>
      <c r="L31" s="10"/>
      <c r="M31" s="10"/>
      <c r="N31" s="10"/>
      <c r="O31" s="10"/>
      <c r="P31" s="10"/>
      <c r="Q31" s="10"/>
      <c r="R31" s="10"/>
      <c r="S31" s="10"/>
      <c r="T31" s="10"/>
    </row>
    <row r="32" spans="1:20" ht="15.75">
      <c r="A32" s="10"/>
      <c r="B32" s="10"/>
      <c r="C32" s="10"/>
      <c r="D32" s="10"/>
      <c r="E32" s="10"/>
      <c r="F32" s="10"/>
      <c r="G32" s="10"/>
      <c r="H32" s="10"/>
      <c r="I32" s="10"/>
      <c r="J32" s="10"/>
      <c r="K32" s="10"/>
      <c r="L32" s="10"/>
      <c r="M32" s="10"/>
      <c r="N32" s="467"/>
      <c r="O32" s="10"/>
      <c r="P32" s="10"/>
      <c r="Q32" s="10"/>
      <c r="R32" s="10"/>
      <c r="S32" s="10"/>
      <c r="T32" s="10"/>
    </row>
    <row r="33" spans="1:20" ht="15.75">
      <c r="A33" s="10"/>
      <c r="B33" s="10"/>
      <c r="C33" s="10"/>
      <c r="D33" s="10"/>
      <c r="E33" s="10"/>
      <c r="F33" s="10"/>
      <c r="G33" s="10"/>
      <c r="H33" s="10"/>
      <c r="I33" s="10"/>
      <c r="J33" s="10"/>
      <c r="K33" s="10"/>
      <c r="L33" s="10"/>
      <c r="M33" s="10"/>
      <c r="N33" s="467"/>
      <c r="O33" s="10"/>
      <c r="P33" s="10"/>
      <c r="Q33" s="10"/>
      <c r="R33" s="10"/>
      <c r="S33" s="10"/>
      <c r="T33" s="10"/>
    </row>
    <row r="34" spans="1:20" ht="15.75">
      <c r="A34" s="10"/>
      <c r="B34" s="10"/>
      <c r="C34" s="10"/>
      <c r="D34" s="10"/>
      <c r="E34" s="10"/>
      <c r="F34" s="10"/>
      <c r="G34" s="10"/>
      <c r="H34" s="10"/>
      <c r="I34" s="10"/>
      <c r="J34" s="10"/>
      <c r="K34" s="10"/>
      <c r="L34" s="10"/>
      <c r="M34" s="10"/>
      <c r="N34" s="467"/>
      <c r="O34" s="10"/>
      <c r="P34" s="10"/>
      <c r="Q34" s="10"/>
      <c r="R34" s="10"/>
      <c r="S34" s="10"/>
      <c r="T34" s="10"/>
    </row>
    <row r="35" spans="1:20" ht="15.75">
      <c r="A35" s="10"/>
      <c r="B35" s="10"/>
      <c r="C35" s="10"/>
      <c r="D35" s="10"/>
      <c r="E35" s="10"/>
      <c r="F35" s="10"/>
      <c r="G35" s="10"/>
      <c r="H35" s="10"/>
      <c r="I35" s="10"/>
      <c r="J35" s="10"/>
      <c r="K35" s="10"/>
      <c r="L35" s="10"/>
      <c r="M35" s="10"/>
      <c r="N35" s="467"/>
      <c r="O35" s="10"/>
      <c r="P35" s="10"/>
      <c r="Q35" s="10"/>
      <c r="R35" s="10"/>
      <c r="S35" s="10"/>
      <c r="T35" s="10"/>
    </row>
    <row r="36" spans="1:20" ht="15.75">
      <c r="A36" s="10"/>
      <c r="B36" s="10"/>
      <c r="C36" s="10"/>
      <c r="D36" s="10"/>
      <c r="E36" s="10"/>
      <c r="F36" s="10"/>
      <c r="G36" s="10"/>
      <c r="H36" s="10"/>
      <c r="I36" s="10"/>
      <c r="J36" s="10"/>
      <c r="K36" s="10"/>
      <c r="L36" s="10"/>
      <c r="M36" s="10"/>
      <c r="N36" s="467"/>
      <c r="O36" s="10"/>
      <c r="P36" s="10"/>
      <c r="Q36" s="10"/>
      <c r="R36" s="10"/>
      <c r="S36" s="10"/>
      <c r="T36" s="10"/>
    </row>
    <row r="37" spans="1:20" ht="15.75">
      <c r="A37" s="10"/>
      <c r="B37" s="10"/>
      <c r="C37" s="10"/>
      <c r="D37" s="10"/>
      <c r="E37" s="10"/>
      <c r="F37" s="10"/>
      <c r="G37" s="10"/>
      <c r="H37" s="10"/>
      <c r="I37" s="10"/>
      <c r="J37" s="10"/>
      <c r="K37" s="10"/>
      <c r="L37" s="10"/>
      <c r="M37" s="10"/>
      <c r="N37" s="467"/>
      <c r="O37" s="10"/>
      <c r="P37" s="10"/>
      <c r="Q37" s="10"/>
      <c r="R37" s="10"/>
      <c r="S37" s="10"/>
      <c r="T37" s="10"/>
    </row>
    <row r="38" spans="1:20" ht="15.75">
      <c r="A38" s="10"/>
      <c r="B38" s="10"/>
      <c r="C38" s="10"/>
      <c r="D38" s="10"/>
      <c r="E38" s="10"/>
      <c r="F38" s="10"/>
      <c r="G38" s="10"/>
      <c r="H38" s="10"/>
      <c r="I38" s="10"/>
      <c r="J38" s="10"/>
      <c r="K38" s="10"/>
      <c r="L38" s="10"/>
      <c r="M38" s="10"/>
      <c r="N38" s="467"/>
      <c r="O38" s="10"/>
      <c r="P38" s="10"/>
      <c r="Q38" s="10"/>
      <c r="R38" s="10"/>
      <c r="S38" s="10"/>
      <c r="T38" s="10"/>
    </row>
  </sheetData>
  <sheetProtection/>
  <mergeCells count="9">
    <mergeCell ref="M6:O6"/>
    <mergeCell ref="P6:R6"/>
    <mergeCell ref="S6:S7"/>
    <mergeCell ref="A6:A7"/>
    <mergeCell ref="B6:B7"/>
    <mergeCell ref="C6:C7"/>
    <mergeCell ref="D6:H6"/>
    <mergeCell ref="I6:I7"/>
    <mergeCell ref="J6:L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Đại học CNTT</cp:lastModifiedBy>
  <cp:lastPrinted>2016-05-31T06:40:45Z</cp:lastPrinted>
  <dcterms:created xsi:type="dcterms:W3CDTF">2016-05-31T06:35:04Z</dcterms:created>
  <dcterms:modified xsi:type="dcterms:W3CDTF">2016-05-31T07:33:50Z</dcterms:modified>
  <cp:category/>
  <cp:version/>
  <cp:contentType/>
  <cp:contentStatus/>
</cp:coreProperties>
</file>