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B01" sheetId="1" r:id="rId1"/>
    <sheet name="B02" sheetId="2" r:id="rId2"/>
    <sheet name="B03" sheetId="3" r:id="rId3"/>
    <sheet name="B05" sheetId="4" r:id="rId4"/>
    <sheet name="B06" sheetId="5" r:id="rId5"/>
    <sheet name="B07" sheetId="6" r:id="rId6"/>
    <sheet name="B01-04" sheetId="7" r:id="rId7"/>
    <sheet name="B02-04" sheetId="8" r:id="rId8"/>
  </sheets>
  <externalReferences>
    <externalReference r:id="rId11"/>
    <externalReference r:id="rId12"/>
  </externalReferences>
  <definedNames/>
  <calcPr fullCalcOnLoad="1"/>
</workbook>
</file>

<file path=xl/sharedStrings.xml><?xml version="1.0" encoding="utf-8"?>
<sst xmlns="http://schemas.openxmlformats.org/spreadsheetml/2006/main" count="342" uniqueCount="221">
  <si>
    <t>TÁÛP ÂOAÌN CN CAO SU VIÃÛT NAM</t>
  </si>
  <si>
    <t>CÄÜNG HOÌA XAÎ HÄÜI CHUÍ NGHÉA VIÃÛT NAM</t>
  </si>
  <si>
    <t>CÄNG TY TNHH MTV CAO SU CHÆ SÃ</t>
  </si>
  <si>
    <t>Âäüc láûp-Tæû do -Haûnh phuïc</t>
  </si>
  <si>
    <t>TÇNH HÇNH ÂÁÖU TÆ VAÌ HUY ÂÄÜNG VÄÚN ÂÃØ ÂÁÖU TÆ VAO CAÏC DÆÛ AÏN HÇNH THAÌNH TSCÂ VAÌ XDCB</t>
  </si>
  <si>
    <t>(Ban haình keìm theo Thäng tæ säú 158/2013/TT-BTC ngaìy 13/11/2013 cuía Bäü Taìi Chênh)</t>
  </si>
  <si>
    <t>Biãøu 01-Máùu säú 01</t>
  </si>
  <si>
    <t>TT</t>
  </si>
  <si>
    <t>Tãn dæû aïn</t>
  </si>
  <si>
    <t>Quyãút âënh phã duyãût</t>
  </si>
  <si>
    <t>Täøng giaï trë väún âáöu tæ</t>
  </si>
  <si>
    <t>Thåìi gian âáöu tæ theo KH</t>
  </si>
  <si>
    <t>Nguäön väún huy âäüng</t>
  </si>
  <si>
    <t>Thæûc hiãûn âãún 31/12/2012(Trâ)</t>
  </si>
  <si>
    <t>Giaíi ngán âãún 31/12/2013(Trâ)</t>
  </si>
  <si>
    <t>Giaï trë taìi saín âaî hçnh thaình vaì âæa vaìo sæí duûng (Triãûu âäöng)</t>
  </si>
  <si>
    <t>Täøng</t>
  </si>
  <si>
    <t>Väún tæû coï</t>
  </si>
  <si>
    <t>%</t>
  </si>
  <si>
    <t>Väún huy âäüng</t>
  </si>
  <si>
    <t>Bãn cho vay</t>
  </si>
  <si>
    <t>Thåìi haûn vay</t>
  </si>
  <si>
    <t>Laîi suáút</t>
  </si>
  <si>
    <t>Kyì træåïc chuyãøn sang</t>
  </si>
  <si>
    <t>Thæûc hiãûn trong kyì</t>
  </si>
  <si>
    <t>Thæûc hiãûn âãún hãút 31/12/2013</t>
  </si>
  <si>
    <t>A</t>
  </si>
  <si>
    <t>Caïc dæû aïn nhoïm A</t>
  </si>
  <si>
    <t>B</t>
  </si>
  <si>
    <t>Caïc dæû aïn nhoïm B</t>
  </si>
  <si>
    <t>Dæû aïn träöng cao su tk 964, 965</t>
  </si>
  <si>
    <t>QÂ 164/QÂ-HÂTVCSCS</t>
  </si>
  <si>
    <t>2010-2019</t>
  </si>
  <si>
    <t>Ngán haìng TMCP Cäng thæång CN Gia Lai</t>
  </si>
  <si>
    <t>2013-2024</t>
  </si>
  <si>
    <t>Dæû aïn träöng cao su tk 963, 964, 965</t>
  </si>
  <si>
    <t>QÂ 165/QÂ-HÂTVCSCS</t>
  </si>
  <si>
    <t>2011-2020</t>
  </si>
  <si>
    <t>Dæû aïn träöng cao su tk 955A, 959, 963</t>
  </si>
  <si>
    <t>QÂ 163/QÂ-HÂTVCSCS</t>
  </si>
  <si>
    <t>Dæû aïn träöng cao su tk 985, 994</t>
  </si>
  <si>
    <t>QÂ 162/QÂ-HÂTVCSCS</t>
  </si>
  <si>
    <t>Dæû aïn taïi canh träöng cao su nàm 2013</t>
  </si>
  <si>
    <t>QÂ 166/QÂ-HÂTVCSCS</t>
  </si>
  <si>
    <t>2013-2021</t>
  </si>
  <si>
    <t>Ngán haìng TMCP ÂT&amp;PT CN Gia Lai</t>
  </si>
  <si>
    <t>2013-2023</t>
  </si>
  <si>
    <t>C</t>
  </si>
  <si>
    <t>Caïc dæû aïn khaïc</t>
  </si>
  <si>
    <t>Dæû aïn âáöu tæ nhaì maïy chãú biãún muí tåì</t>
  </si>
  <si>
    <t>QÂ 439/QÂ-HÂTVCSCS</t>
  </si>
  <si>
    <t>2013</t>
  </si>
  <si>
    <t>Täøng Cäüng</t>
  </si>
  <si>
    <t>Chæ Sã, ngaìy 25 thaïng 02 nàm 2014</t>
  </si>
  <si>
    <t>Häüi âäöng thaình viãn</t>
  </si>
  <si>
    <t>Ngæåìi láûp biãøu</t>
  </si>
  <si>
    <t>Täøng giaïm âäúc</t>
  </si>
  <si>
    <t>TÇNH HÇNH ÂÁÖU TÆ VÄÚN RA NGOAÌI DOANH NGHIÃÛP NÀM 2013</t>
  </si>
  <si>
    <t>Biãøu 02- Máùu säú 01</t>
  </si>
  <si>
    <t>Chè tiãu</t>
  </si>
  <si>
    <t>Giaï trë âáöu tæ 01/01/2013</t>
  </si>
  <si>
    <t>Phaït sinh</t>
  </si>
  <si>
    <t>Giaï trë âáöu tæ âãún 31/12/2013</t>
  </si>
  <si>
    <t>Tyí lãû väún goïp %</t>
  </si>
  <si>
    <t>Cäø tæïc (låüi nhuáûn) âæåüc chia nàm baïo caïo</t>
  </si>
  <si>
    <t>Tyí lãû låüi nhuáûn âæåüc chia trãn väún âáöu tæ(%)</t>
  </si>
  <si>
    <t xml:space="preserve">Tàng </t>
  </si>
  <si>
    <t>Giaím</t>
  </si>
  <si>
    <t>9=8/6</t>
  </si>
  <si>
    <t>Âáöu tæ vaìo ngaình nghãö kinh doanh chênh</t>
  </si>
  <si>
    <t>I</t>
  </si>
  <si>
    <t>Âáöu tæ vaìo cäng ty con</t>
  </si>
  <si>
    <t>Cäng ty CP Chæ Sã - Kampong Thom</t>
  </si>
  <si>
    <t>II</t>
  </si>
  <si>
    <t>Âáöu tæ vaìo cäng ty liãn kãút</t>
  </si>
  <si>
    <t>III</t>
  </si>
  <si>
    <t>Âáöu tæ taìi chênh khaïc</t>
  </si>
  <si>
    <t>Âáöu tæ vaìo ngaình nghãö khaïc</t>
  </si>
  <si>
    <t>Cty TNHH BOT Cå såí Haû Táöng Âäöng Thaïp</t>
  </si>
  <si>
    <t>22%</t>
  </si>
  <si>
    <t>Cty TNHH âáöu tæ haû táöng VRG</t>
  </si>
  <si>
    <t>Cty CP du lëch vaì Dëch vuû Cao su</t>
  </si>
  <si>
    <t>Cty Cäø pháön VRG_- Baío Läüc</t>
  </si>
  <si>
    <t>6,5%</t>
  </si>
  <si>
    <t>Cäng ty CP chãú biãún vaì xuáút nháûp kháøu Âäöng Thaïp</t>
  </si>
  <si>
    <t>Cty Cäø pháön Cå khê Cao su</t>
  </si>
  <si>
    <t>5,5%</t>
  </si>
  <si>
    <t>Cäng ty.</t>
  </si>
  <si>
    <t>TÇNH HÇNH SAÍN XUÁÚT KINH DOANH VAÌ TÇNH HÇNH TAÌI CHÊNH NÀM 2013</t>
  </si>
  <si>
    <t>Biãøu säú 03-Máùu säú 01</t>
  </si>
  <si>
    <t>Näüi dung</t>
  </si>
  <si>
    <t>ÂVT</t>
  </si>
  <si>
    <t>Cuìng kyì nàm 2011</t>
  </si>
  <si>
    <t>Cuìng kyì nàm 2012</t>
  </si>
  <si>
    <t>Thæûc hiãûn nàm 2013</t>
  </si>
  <si>
    <t>Biãún âäüng so våïi (%)</t>
  </si>
  <si>
    <t>Kãú hoaûch nàm</t>
  </si>
  <si>
    <t>Thæûc hiãûn kyì</t>
  </si>
  <si>
    <t>5=4/1</t>
  </si>
  <si>
    <t>6=4/2</t>
  </si>
  <si>
    <t>7=4/3</t>
  </si>
  <si>
    <t>A.Chè tiãu saín xuáút kinh doanh</t>
  </si>
  <si>
    <t>1.Saín læåüng saín xuáút SP chuí yãúu (táún)</t>
  </si>
  <si>
    <t>Táún</t>
  </si>
  <si>
    <t>2.Saín læåüng tiãu thuû SP chuí yãúu (táún)</t>
  </si>
  <si>
    <t>3.Täön kho cuäúi kyì (táún)</t>
  </si>
  <si>
    <t>B.Chè tiãu taìi chênh</t>
  </si>
  <si>
    <t>1.Doanh thu baïn haìng vaì cung cáúp dëch vuû</t>
  </si>
  <si>
    <t>Triãûu âäöng</t>
  </si>
  <si>
    <t>2.Caïc khoaín giaím træì donh thu</t>
  </si>
  <si>
    <t>3.DT thuáön vãö baïn haìng vaì cung cáúp dëch vuû</t>
  </si>
  <si>
    <t>4.Giaï väún haìng baïn</t>
  </si>
  <si>
    <t>5.LN gäüp vãö baïn haìng vaì cung cáúp dëch vuû</t>
  </si>
  <si>
    <t>6.Doanh thu hoaût âäüng taìi chênh</t>
  </si>
  <si>
    <t>7.Chi phê taìi chênh</t>
  </si>
  <si>
    <t>8.Chi phê baïn haìng</t>
  </si>
  <si>
    <t>9.Chi phê quaín lyï doanh nghiãûp</t>
  </si>
  <si>
    <t>10.Låüi nhuáûn thuáön tæì hoaût âäüng kinh doanh</t>
  </si>
  <si>
    <t>11.Thu nháûp khaïc</t>
  </si>
  <si>
    <t>12.Chi phê khaïc</t>
  </si>
  <si>
    <t>13.Låüi nhuáûn khaïc</t>
  </si>
  <si>
    <t>14.Täøng låüi nhuáûn kãú toaïn træåïc thuãú</t>
  </si>
  <si>
    <t>15.Chi phê thuãú TNDN hiãûn haình</t>
  </si>
  <si>
    <t>16.Chi phê thuãú TNDN hoaîn laûi</t>
  </si>
  <si>
    <t>17.Låüi nhuáûn sau thuãú TNDN</t>
  </si>
  <si>
    <t>CÄNG TY TNHH MTV CAO SU CHÆ SÃ                Âäüc láûp-Tæû do -Haûnh phuïc</t>
  </si>
  <si>
    <t>TÇNH HÇNH CHÁÚP HAÌNH CHÃÚ ÂÄÜ, CHÊNH SAÏCH VAÌ PHAÏP LUÁÛT NÀM 2013</t>
  </si>
  <si>
    <t>Biãøu 05-Máùu säú 01</t>
  </si>
  <si>
    <t>Coï</t>
  </si>
  <si>
    <t>Khäng</t>
  </si>
  <si>
    <t>Trong nàm væìa qua, doanh nghiãûp coï tuán thuí (khäng bë xæí phaût haình chênh) vaì thæûc hiãûn âáöy âuí nghéa vuû thuãú vaì caïc khoaín thu näüp ngán saïch hay khäng?</t>
  </si>
  <si>
    <t>Doanh nghiãûp tuán thuí âáöy âuí (coï quy trçnh, nhán viãc âæåüc âáöo taûo vaì phäø biãún vãö quy trçnh, khäng bë xæí phaût haình chênh vaì/hoàûc trãn haình chênh,...) caïc quy âënh vãö an toaìn vãû sinh mäi træåìng vaì xæí lyï cháút thaíi khäng?</t>
  </si>
  <si>
    <t>Doanh nghiãûp coï thæûc hiãûn âáöy âuí chãú âäü chênh saïch (Chãú âäü tiãön læång, BHXH, BHYT,...) cho ngæåìi lao âäüng hay khäng?</t>
  </si>
  <si>
    <t>Doanh nghiãûp coï bë láûp biãn baín vi phaûm haình chênh naìo khaïc liãn quan âãún viãûc cháúp haình chãú âäü, chênh saïch, phaïp luáût khäng?</t>
  </si>
  <si>
    <t>saïch, phaïp luáût vãö thuãú, näüp ngán saïch, baío vãû mäi træåìng, lao âäüng, tiãön læång, baío hiãøm, chãú âäü taìi chênh kãú toaïn,</t>
  </si>
  <si>
    <t xml:space="preserve">kiãøm toaïn vaì caïc baïo caïo khaïc. Cäng ty khäng bë caïc cå quan coï tháøm quyãön láûp biãn baín xæí phaût vi phaûm haình </t>
  </si>
  <si>
    <t>chênh liãn quan âãún viãûc cháúp haình caïc chãú âäü, chênh saïch, phaïp luáût.</t>
  </si>
  <si>
    <t xml:space="preserve">                                                      Chæ Sã, ngaìy 25 thaïng 02 nàm 2014</t>
  </si>
  <si>
    <t>Häüi âäöng thaình viãn                                                  Ngæåìi láûp biãøu                                        Täøng giaïm âäúc</t>
  </si>
  <si>
    <r>
      <t>*Ghi chuï:</t>
    </r>
    <r>
      <rPr>
        <sz val="12"/>
        <rFont val="VNtimes new roman"/>
        <family val="2"/>
      </rPr>
      <t xml:space="preserve"> Cäø tæïc vaì låüi nhuáûn âæåüc chia trong nàm càn cæï vaìo kãú hoaûch dæû kiãún chia cäø tæïc trong nàm cuía caïc</t>
    </r>
  </si>
  <si>
    <r>
      <t xml:space="preserve">TÁÛP ÂOAÌN CN CAO SU VIÃÛT NAM           </t>
    </r>
    <r>
      <rPr>
        <b/>
        <sz val="12"/>
        <rFont val="VNtimes new roman"/>
        <family val="2"/>
      </rPr>
      <t xml:space="preserve"> CÄÜNG HOÌA XAÎ HÄÜI CHUÍ NGHÉA VIÃÛT NAM  </t>
    </r>
    <r>
      <rPr>
        <sz val="12"/>
        <rFont val="VNtimes new roman"/>
        <family val="2"/>
      </rPr>
      <t xml:space="preserve">                </t>
    </r>
  </si>
  <si>
    <r>
      <t>* Thuyãút minh</t>
    </r>
    <r>
      <rPr>
        <sz val="12"/>
        <rFont val="VNtimes new roman"/>
        <family val="2"/>
      </rPr>
      <t>: Trong nàm 2013 Cäng ty cháúp haình âuïng quy âënh, thæûc hiãûn âáöy âuí, këp thåìi caïc chãú âäü chênh</t>
    </r>
  </si>
  <si>
    <t>TÇNH HÇNH BAÍO TOAÌN VÄÚN VAÌ PHAÏT TRIÃØN VÄÚN NÀM 2013</t>
  </si>
  <si>
    <t>Biãøu 06-Máùu säú 01</t>
  </si>
  <si>
    <t>Âáöu kyì</t>
  </si>
  <si>
    <t>Cuäúi kyì</t>
  </si>
  <si>
    <t>Hãû säú baío toaìn väún</t>
  </si>
  <si>
    <t>A.Väún chuí såí hæîu, trong âoï:</t>
  </si>
  <si>
    <t>1.Väún âáöu tæ cuía chuí såí hæîu</t>
  </si>
  <si>
    <t>2.Quyî âáöu tæ phaït triãøn</t>
  </si>
  <si>
    <t>3.Nguäön väún âáöu tæ XDCB</t>
  </si>
  <si>
    <t>B.Täøng taìi saín</t>
  </si>
  <si>
    <t>C.Låüi nhuáûn sau thuãú</t>
  </si>
  <si>
    <t>D.Hiãûu quaí sæí duûng väún</t>
  </si>
  <si>
    <t>1.Tyí suáút låüi nhuáûn sau thuãú/Väún CSH</t>
  </si>
  <si>
    <t>2.Tyí suáút låüi nhuáûn sau thuãú/Täøng TS</t>
  </si>
  <si>
    <t>Häüi âäöng thaình viãn                      Ngæåìi láûp biãøu                                    Täøng giaïm âäúc</t>
  </si>
  <si>
    <t>TÇNH HÇNH TRÊCH LÁÛP VAÌ SÆÍ DUÛNG CAÏC QUYÎ NÀM 2013</t>
  </si>
  <si>
    <t>Biãøu 07-Máùu säú 01</t>
  </si>
  <si>
    <t>Dæ âáöu nàm</t>
  </si>
  <si>
    <t>Tàng trong nàm</t>
  </si>
  <si>
    <t>Giaím trong nàm</t>
  </si>
  <si>
    <t>Dæ cuäúi nàm</t>
  </si>
  <si>
    <t>1.Quyî âáöu tæ phaït triãøn</t>
  </si>
  <si>
    <t>2.Quyî khen thæåíng, phuïc låüi</t>
  </si>
  <si>
    <t>3.Quyî thæåíng VCQLDN</t>
  </si>
  <si>
    <t>4.Quyî häù tråü sàõp xãúp DN</t>
  </si>
  <si>
    <t>5.Quyî âàûc thuì khaïc</t>
  </si>
  <si>
    <t>*Thuyãút minh:</t>
  </si>
  <si>
    <t>1. Quyî âáöu tæ phaït triãøn.</t>
  </si>
  <si>
    <t xml:space="preserve">1.1. Trong nàm Quyî âáöu tæ phaït triãøn tàng 86.527 triãûu âäöng, trong âoï tàng do âiãöu chènh säú dæ cuía Quyî dæû phoìng </t>
  </si>
  <si>
    <t xml:space="preserve">taìi chênh sang Quyî âáöu tæ phaït triãøn laì 79.948 triãûu âäöng theo Thäng tæ säú 220/TT-BTC ngaìy 31/12/2013 vaì tàng do </t>
  </si>
  <si>
    <t>trêch láûp 6.579 triãûu âäöng tæì låüi nhuáûn sau thuãú TNDN theo hæåïng dáùn Nghë âënh 71/NÂ-CP ngaìy 11/7/2013</t>
  </si>
  <si>
    <t>1.2. Quyî âáöu tæ phaït triãøn giaím trong nàm 658 triãûu âäöng,  giaím do trêch láûp 10% quyî âáöu tæ phaït triãøn âãø hçnh thaình</t>
  </si>
  <si>
    <t>quyî nghiãn cæïu khoa hoüc vaì âaìo taûo táûp trung cuía Táûp âoaìn.</t>
  </si>
  <si>
    <t>2. Quyî khen thæåíng, phuïc låüi</t>
  </si>
  <si>
    <t>2.1. Quyî khen thæåíng, phuïc låüi tàng trong nàm laì 47.327 triãûu âäöng, trong âoï tàng 46.925 triãûu âäöng do trêch láûp quyî</t>
  </si>
  <si>
    <t xml:space="preserve">khen thæåíng, phuïc låüi tæì låüi nhuáûn sau thuã. Tàng 256 triãûu âäöng do âáöu tæ XDCB hçnh thaình taìi saín tæì nguäön väún </t>
  </si>
  <si>
    <t>phuïc låüi vaì tàng 146 triãûu âäöng do nháûn caïc danh hiãûu khen thæåíng tæìì Táûp âoaìn.</t>
  </si>
  <si>
    <t>2.2. Quyî khen thæåíng, phuïc låüi giaím 34.037 triãûu âäöng do chi thæåíng cho ngæåìi lao âäüng, caïc danh hiãûu thi âua trong</t>
  </si>
  <si>
    <t>nàm laì 18.735 triãûu âäöng, chi caïc khoaín phuïc låüi cho ngæåìi lao âäüng, häù tråü âoïng goïp tæì thiãûn, nhán âaûo 14.787 triãûu</t>
  </si>
  <si>
    <t>âäöng vaì kháúu hao taìi saín cäú âënh tæì nguäön phuïc låüi laì 515 triãûu âäöng.</t>
  </si>
  <si>
    <t>3. Quyî thæåíng Viãn chæïc quaín lyï doanh nghiãûp</t>
  </si>
  <si>
    <t xml:space="preserve">3.1. Quyî thæåíng VCQLDN tàng trong nàm 139 triãûu âäöng do trêch Quyî thæåíng VCQLDN 1,5 thaïng læång thæûc hiãûn </t>
  </si>
  <si>
    <t>cuía VCQLDN do hoaìn thaình xuáút sàõc nhiãûm vuû nàm 2013.</t>
  </si>
  <si>
    <t>3.2. Quyî thæåíng VCQLDN giaím trong nàm 249 triãûu âäöng do chi thæåíng cho VCQLDN.</t>
  </si>
  <si>
    <t>ÂAÏNH GIAÏ HIÃÛU QUAÍ HOAÛT ÂÄÜNG VAÌ XÃÚP LOAÛI DOANH NGHIÃÛP NÀM 2013</t>
  </si>
  <si>
    <t>Tãn Doanh nghiãûp: Cäng ty TNHH MTV Cao su Chæ Sã</t>
  </si>
  <si>
    <t>Loaûi hçnh Doanh nghiãûp: Cäng ty TNHH MTV 100% väún Nhaì næåïc</t>
  </si>
  <si>
    <t>Biãøu 01-Máùu säú 04</t>
  </si>
  <si>
    <t>Chè tiãu1.Doanh thu vaì thu nháûp khaïc(Triãûu âäöng)</t>
  </si>
  <si>
    <t>Chè tiãu 2</t>
  </si>
  <si>
    <t>Chè tiãu 3</t>
  </si>
  <si>
    <t>Chè tiãu 4 xãúp loaûi</t>
  </si>
  <si>
    <t>Chè tiãu 5 xãúp loaûi</t>
  </si>
  <si>
    <t>Xãúp loaûi DN</t>
  </si>
  <si>
    <t>KH</t>
  </si>
  <si>
    <t>TH</t>
  </si>
  <si>
    <t>Xãúp loaûi</t>
  </si>
  <si>
    <t>Låüi nhuáûn (Triãûu âäöng)</t>
  </si>
  <si>
    <t>Väún CSH bçnh quán(Triãûu âäöng)</t>
  </si>
  <si>
    <t>Tyí suáút LN/väún(%)</t>
  </si>
  <si>
    <t>Khaí nàng thanh toaïn nåü âãún haûn</t>
  </si>
  <si>
    <t>Nåü quaï haûn(Trâ)</t>
  </si>
  <si>
    <t>TSNH(Trâ)</t>
  </si>
  <si>
    <t>Nåü NH (Trâ)</t>
  </si>
  <si>
    <t>TSNH/NNH(láön)</t>
  </si>
  <si>
    <t>-</t>
  </si>
  <si>
    <t>tæ säú 220/2013/TT-BTC ngaìy 31/12/2013.</t>
  </si>
  <si>
    <r>
      <t>* Ghi chuï:</t>
    </r>
    <r>
      <rPr>
        <sz val="12"/>
        <rFont val="VNtimes new roman"/>
        <family val="2"/>
      </rPr>
      <t xml:space="preserve"> Quyî âáöu tæ phaït triãøn laìm càn cæï tênh VCSH bçnh quán trong nàm khäng bao gäöm säú dæ cuía Quyî dæû phoìng taìi chênh chuyãøn sang 79.948 triãûu theo Thäng </t>
    </r>
  </si>
  <si>
    <t>ÂAÏNH GIAÏ KÃÚT QUAÍ HOAÛT ÂÄÜNG CUÍA VIÃN CHÆÏC QUAÍN LYÏ DOANH NGHIÃÛP NÀM 2013</t>
  </si>
  <si>
    <t>Biãøu säú 02-Máùu säú 04</t>
  </si>
  <si>
    <t>Tãn doanh nghiãûp</t>
  </si>
  <si>
    <t>Tyí suáút låüi nhuáûn/Väún CSH</t>
  </si>
  <si>
    <t>Kãút quaí xãúp loaûi DN</t>
  </si>
  <si>
    <t>Tçnh hçnh cháúp haình tiãu chê âaïnh giaï kãút quaí hoaût âäüng cuía VCQL</t>
  </si>
  <si>
    <t>Xãúp loaûi hoaût âäüng VCQLDN</t>
  </si>
  <si>
    <t>%TH/KH</t>
  </si>
  <si>
    <t>Cäng ty TNHH MTV Cao su Chæ Sã</t>
  </si>
  <si>
    <t>Thæûc hiãûn täút</t>
  </si>
  <si>
    <t>Hoaìn thaình xuáút sàõc nhiãûm vuû</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</si>
</sst>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2"/>
      <name val="VNtimes new roman"/>
      <family val="2"/>
    </font>
    <font>
      <sz val="12"/>
      <name val="VNtimes new roman"/>
      <family val="2"/>
    </font>
    <font>
      <b/>
      <u val="single"/>
      <sz val="12"/>
      <name val="VNtimes new roman"/>
      <family val="2"/>
    </font>
    <font>
      <sz val="8"/>
      <name val="Arial"/>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2">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style="thin"/>
      <top style="thin"/>
      <bottom style="dashed"/>
    </border>
    <border>
      <left style="thin"/>
      <right style="thin"/>
      <top style="dashed"/>
      <bottom style="dashed"/>
    </border>
    <border>
      <left style="thin"/>
      <right>
        <color indexed="63"/>
      </right>
      <top style="thin"/>
      <bottom style="thin"/>
    </border>
    <border>
      <left>
        <color indexed="63"/>
      </left>
      <right>
        <color indexed="63"/>
      </right>
      <top style="thin"/>
      <bottom style="thin"/>
    </border>
    <border>
      <left style="thin"/>
      <right style="thin"/>
      <top style="dashed"/>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1" fillId="0" borderId="0" xfId="0" applyFont="1" applyAlignment="1">
      <alignment horizontal="left" indent="4"/>
    </xf>
    <xf numFmtId="0" fontId="1" fillId="0" borderId="1" xfId="0" applyFont="1" applyBorder="1" applyAlignment="1">
      <alignment horizontal="center"/>
    </xf>
    <xf numFmtId="0" fontId="1" fillId="0" borderId="0" xfId="0" applyFont="1" applyAlignment="1">
      <alignment horizontal="center"/>
    </xf>
    <xf numFmtId="0" fontId="1" fillId="0" borderId="2" xfId="0" applyFont="1" applyBorder="1" applyAlignment="1">
      <alignment/>
    </xf>
    <xf numFmtId="3" fontId="1" fillId="0" borderId="2" xfId="0" applyNumberFormat="1" applyFont="1" applyBorder="1" applyAlignment="1">
      <alignment/>
    </xf>
    <xf numFmtId="0" fontId="1" fillId="0" borderId="3" xfId="0" applyFont="1" applyBorder="1" applyAlignment="1">
      <alignment/>
    </xf>
    <xf numFmtId="3" fontId="1" fillId="0" borderId="3" xfId="0" applyNumberFormat="1" applyFont="1" applyBorder="1" applyAlignment="1">
      <alignment/>
    </xf>
    <xf numFmtId="0" fontId="1" fillId="0" borderId="1" xfId="0" applyFont="1" applyBorder="1" applyAlignment="1">
      <alignment/>
    </xf>
    <xf numFmtId="3" fontId="1" fillId="0" borderId="1" xfId="0" applyNumberFormat="1" applyFont="1" applyBorder="1" applyAlignment="1">
      <alignment/>
    </xf>
    <xf numFmtId="0" fontId="1" fillId="2" borderId="0" xfId="0" applyFont="1" applyFill="1" applyBorder="1" applyAlignment="1">
      <alignment shrinkToFit="1"/>
    </xf>
    <xf numFmtId="0" fontId="1" fillId="0" borderId="0" xfId="0" applyFont="1" applyAlignment="1">
      <alignment horizontal="left" indent="6"/>
    </xf>
    <xf numFmtId="0" fontId="2" fillId="0" borderId="0" xfId="0" applyFont="1" applyAlignment="1">
      <alignment/>
    </xf>
    <xf numFmtId="0" fontId="1" fillId="0" borderId="1" xfId="0" applyFont="1" applyBorder="1" applyAlignment="1">
      <alignment horizontal="center" vertical="center" wrapText="1"/>
    </xf>
    <xf numFmtId="0" fontId="2" fillId="0" borderId="3" xfId="0" applyFont="1" applyBorder="1" applyAlignment="1">
      <alignment/>
    </xf>
    <xf numFmtId="3" fontId="2" fillId="0" borderId="3" xfId="0" applyNumberFormat="1" applyFont="1" applyBorder="1" applyAlignment="1">
      <alignment/>
    </xf>
    <xf numFmtId="9" fontId="2" fillId="0" borderId="3" xfId="0" applyNumberFormat="1" applyFont="1" applyBorder="1" applyAlignment="1">
      <alignment/>
    </xf>
    <xf numFmtId="10" fontId="2" fillId="0" borderId="3" xfId="0" applyNumberFormat="1" applyFont="1" applyBorder="1" applyAlignment="1">
      <alignment/>
    </xf>
    <xf numFmtId="0" fontId="2" fillId="0" borderId="4" xfId="0" applyFont="1" applyBorder="1" applyAlignment="1">
      <alignment/>
    </xf>
    <xf numFmtId="3" fontId="2" fillId="0" borderId="4" xfId="0" applyNumberFormat="1" applyFont="1" applyBorder="1" applyAlignment="1">
      <alignment/>
    </xf>
    <xf numFmtId="9" fontId="2" fillId="0" borderId="4" xfId="0" applyNumberFormat="1" applyFont="1" applyBorder="1" applyAlignment="1">
      <alignment/>
    </xf>
    <xf numFmtId="3" fontId="2" fillId="0" borderId="4" xfId="0" applyNumberFormat="1" applyFont="1" applyBorder="1" applyAlignment="1" quotePrefix="1">
      <alignment/>
    </xf>
    <xf numFmtId="3" fontId="2" fillId="0" borderId="0" xfId="0" applyNumberFormat="1" applyFont="1" applyAlignment="1">
      <alignment/>
    </xf>
    <xf numFmtId="0" fontId="2" fillId="0" borderId="5" xfId="0" applyFont="1" applyBorder="1" applyAlignment="1">
      <alignment horizontal="left" indent="3"/>
    </xf>
    <xf numFmtId="0" fontId="1" fillId="0" borderId="0" xfId="0" applyFont="1" applyAlignment="1">
      <alignment horizontal="left" indent="1"/>
    </xf>
    <xf numFmtId="4" fontId="1" fillId="0" borderId="3" xfId="0" applyNumberFormat="1" applyFont="1" applyBorder="1" applyAlignment="1">
      <alignment/>
    </xf>
    <xf numFmtId="0" fontId="2" fillId="2" borderId="3" xfId="0" applyFont="1" applyFill="1" applyBorder="1" applyAlignment="1">
      <alignment shrinkToFit="1"/>
    </xf>
    <xf numFmtId="3" fontId="1" fillId="3" borderId="3" xfId="0" applyNumberFormat="1" applyFont="1" applyFill="1" applyBorder="1" applyAlignment="1">
      <alignment/>
    </xf>
    <xf numFmtId="0" fontId="2" fillId="2" borderId="4" xfId="0" applyFont="1" applyFill="1" applyBorder="1" applyAlignment="1">
      <alignment shrinkToFit="1"/>
    </xf>
    <xf numFmtId="0" fontId="3" fillId="0" borderId="0" xfId="0" applyFont="1" applyBorder="1" applyAlignment="1" quotePrefix="1">
      <alignment/>
    </xf>
    <xf numFmtId="0" fontId="2" fillId="2" borderId="0" xfId="0" applyFont="1" applyFill="1" applyBorder="1" applyAlignment="1">
      <alignment shrinkToFit="1"/>
    </xf>
    <xf numFmtId="0" fontId="1" fillId="0" borderId="6" xfId="0" applyFont="1" applyBorder="1" applyAlignment="1">
      <alignment vertical="top" wrapText="1"/>
    </xf>
    <xf numFmtId="0" fontId="1" fillId="0" borderId="6" xfId="0" applyFont="1" applyBorder="1" applyAlignment="1">
      <alignment/>
    </xf>
    <xf numFmtId="0" fontId="1" fillId="0" borderId="7" xfId="0" applyFont="1" applyBorder="1" applyAlignment="1">
      <alignment vertical="top" wrapText="1"/>
    </xf>
    <xf numFmtId="3" fontId="1" fillId="0" borderId="7" xfId="0" applyNumberFormat="1" applyFont="1" applyBorder="1" applyAlignment="1">
      <alignment/>
    </xf>
    <xf numFmtId="0" fontId="1" fillId="0" borderId="0" xfId="0" applyFont="1" applyBorder="1" applyAlignment="1">
      <alignment vertical="top" wrapText="1"/>
    </xf>
    <xf numFmtId="0" fontId="1" fillId="0" borderId="0" xfId="0" applyFont="1" applyBorder="1" applyAlignment="1">
      <alignment/>
    </xf>
    <xf numFmtId="0" fontId="1" fillId="0" borderId="0" xfId="0" applyFont="1" applyBorder="1" applyAlignment="1">
      <alignment horizontal="left" indent="4"/>
    </xf>
    <xf numFmtId="0" fontId="3" fillId="0" borderId="0" xfId="0" applyFont="1" applyAlignment="1">
      <alignment/>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7" xfId="0" applyFont="1" applyBorder="1" applyAlignment="1">
      <alignment vertical="top" wrapText="1"/>
    </xf>
    <xf numFmtId="3" fontId="2" fillId="0" borderId="7" xfId="0" applyNumberFormat="1" applyFont="1" applyBorder="1" applyAlignment="1">
      <alignment/>
    </xf>
    <xf numFmtId="2" fontId="2" fillId="0" borderId="7" xfId="0" applyNumberFormat="1" applyFont="1" applyBorder="1" applyAlignment="1">
      <alignment/>
    </xf>
    <xf numFmtId="0" fontId="2" fillId="0" borderId="10" xfId="0" applyFont="1" applyBorder="1" applyAlignment="1">
      <alignment vertical="top" wrapText="1"/>
    </xf>
    <xf numFmtId="3" fontId="2" fillId="0" borderId="10" xfId="0" applyNumberFormat="1" applyFont="1" applyBorder="1" applyAlignment="1">
      <alignment/>
    </xf>
    <xf numFmtId="2" fontId="2" fillId="0" borderId="10" xfId="0" applyNumberFormat="1" applyFont="1" applyBorder="1" applyAlignment="1">
      <alignment/>
    </xf>
    <xf numFmtId="0" fontId="2" fillId="0" borderId="5" xfId="0" applyFont="1" applyBorder="1" applyAlignment="1">
      <alignment/>
    </xf>
    <xf numFmtId="4" fontId="2" fillId="0" borderId="3" xfId="0" applyNumberFormat="1" applyFont="1" applyBorder="1" applyAlignment="1">
      <alignment/>
    </xf>
    <xf numFmtId="3" fontId="2" fillId="3" borderId="3" xfId="0" applyNumberFormat="1" applyFont="1" applyFill="1" applyBorder="1" applyAlignment="1">
      <alignment/>
    </xf>
    <xf numFmtId="3" fontId="2" fillId="0" borderId="3" xfId="0" applyNumberFormat="1" applyFont="1" applyBorder="1" applyAlignment="1" quotePrefix="1">
      <alignment/>
    </xf>
    <xf numFmtId="1" fontId="2" fillId="0" borderId="3" xfId="0" applyNumberFormat="1" applyFont="1" applyBorder="1" applyAlignment="1">
      <alignment/>
    </xf>
    <xf numFmtId="0" fontId="2" fillId="0" borderId="3" xfId="0" applyFont="1" applyBorder="1" applyAlignment="1" quotePrefix="1">
      <alignment/>
    </xf>
    <xf numFmtId="4" fontId="2" fillId="3" borderId="4" xfId="0" applyNumberFormat="1" applyFont="1" applyFill="1" applyBorder="1" applyAlignment="1">
      <alignment/>
    </xf>
    <xf numFmtId="3" fontId="2" fillId="3" borderId="4" xfId="0" applyNumberFormat="1" applyFont="1" applyFill="1" applyBorder="1" applyAlignment="1">
      <alignment/>
    </xf>
    <xf numFmtId="0" fontId="2" fillId="0" borderId="4" xfId="0" applyFont="1" applyBorder="1" applyAlignment="1" quotePrefix="1">
      <alignment/>
    </xf>
    <xf numFmtId="3" fontId="2" fillId="0" borderId="0" xfId="0" applyNumberFormat="1" applyFont="1" applyBorder="1" applyAlignment="1">
      <alignment/>
    </xf>
    <xf numFmtId="0" fontId="2" fillId="0" borderId="0" xfId="0" applyFont="1" applyBorder="1" applyAlignment="1">
      <alignment/>
    </xf>
    <xf numFmtId="4" fontId="2" fillId="0" borderId="0" xfId="0" applyNumberFormat="1" applyFont="1" applyBorder="1" applyAlignment="1">
      <alignment/>
    </xf>
    <xf numFmtId="3" fontId="2" fillId="3" borderId="0" xfId="0" applyNumberFormat="1" applyFont="1" applyFill="1" applyBorder="1" applyAlignment="1">
      <alignment/>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xf>
    <xf numFmtId="0" fontId="2" fillId="0" borderId="0" xfId="0" applyFont="1" applyBorder="1" applyAlignment="1">
      <alignment horizontal="left" indent="15"/>
    </xf>
    <xf numFmtId="3" fontId="1" fillId="0" borderId="6" xfId="0" applyNumberFormat="1" applyFont="1" applyBorder="1" applyAlignment="1">
      <alignment/>
    </xf>
    <xf numFmtId="0" fontId="1" fillId="0" borderId="7" xfId="0" applyFont="1" applyBorder="1" applyAlignment="1">
      <alignment/>
    </xf>
    <xf numFmtId="0" fontId="2" fillId="0" borderId="7" xfId="0" applyFont="1" applyBorder="1" applyAlignment="1">
      <alignment/>
    </xf>
    <xf numFmtId="2" fontId="2" fillId="0" borderId="7" xfId="0" applyNumberFormat="1"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xf>
    <xf numFmtId="0" fontId="2" fillId="0" borderId="0" xfId="0" applyFont="1" applyAlignment="1">
      <alignment horizontal="center"/>
    </xf>
    <xf numFmtId="2" fontId="2" fillId="0" borderId="10" xfId="0" applyNumberFormat="1" applyFont="1" applyBorder="1" applyAlignment="1">
      <alignment horizontal="center"/>
    </xf>
    <xf numFmtId="0" fontId="2" fillId="0" borderId="10" xfId="0" applyFont="1" applyBorder="1" applyAlignment="1">
      <alignment horizontal="center"/>
    </xf>
    <xf numFmtId="0" fontId="3" fillId="0" borderId="5" xfId="0" applyFont="1" applyFill="1" applyBorder="1" applyAlignment="1" quotePrefix="1">
      <alignment/>
    </xf>
    <xf numFmtId="0" fontId="1" fillId="0" borderId="0" xfId="0" applyFont="1" applyFill="1" applyBorder="1" applyAlignment="1">
      <alignment/>
    </xf>
    <xf numFmtId="3" fontId="1" fillId="0" borderId="0" xfId="0" applyNumberFormat="1" applyFont="1" applyBorder="1" applyAlignment="1">
      <alignment/>
    </xf>
    <xf numFmtId="0" fontId="1" fillId="0" borderId="0" xfId="0" applyFont="1" applyAlignment="1">
      <alignment horizontal="left" indent="8"/>
    </xf>
    <xf numFmtId="0" fontId="2" fillId="0" borderId="6" xfId="0" applyFont="1" applyBorder="1" applyAlignment="1">
      <alignment/>
    </xf>
    <xf numFmtId="3" fontId="2" fillId="0" borderId="6" xfId="0" applyNumberFormat="1" applyFont="1" applyBorder="1" applyAlignment="1">
      <alignment/>
    </xf>
    <xf numFmtId="0" fontId="2" fillId="0" borderId="7" xfId="0" applyFont="1" applyFill="1" applyBorder="1" applyAlignment="1">
      <alignment/>
    </xf>
    <xf numFmtId="0" fontId="2" fillId="0" borderId="10" xfId="0" applyFont="1" applyFill="1" applyBorder="1" applyAlignment="1">
      <alignment/>
    </xf>
    <xf numFmtId="0" fontId="2" fillId="0" borderId="0" xfId="0" applyFont="1" applyFill="1" applyBorder="1" applyAlignment="1">
      <alignment/>
    </xf>
    <xf numFmtId="3" fontId="3" fillId="0" borderId="0" xfId="0" applyNumberFormat="1" applyFont="1" applyBorder="1" applyAlignment="1" quotePrefix="1">
      <alignment/>
    </xf>
    <xf numFmtId="3" fontId="2" fillId="0" borderId="1" xfId="0" applyNumberFormat="1" applyFont="1" applyBorder="1" applyAlignment="1">
      <alignment/>
    </xf>
    <xf numFmtId="3" fontId="2" fillId="3" borderId="1" xfId="0" applyNumberFormat="1" applyFont="1" applyFill="1" applyBorder="1" applyAlignment="1">
      <alignment/>
    </xf>
    <xf numFmtId="4" fontId="2" fillId="0" borderId="1" xfId="0" applyNumberFormat="1" applyFont="1" applyBorder="1" applyAlignment="1">
      <alignment/>
    </xf>
    <xf numFmtId="2" fontId="2" fillId="0" borderId="1" xfId="0" applyNumberFormat="1" applyFont="1" applyBorder="1" applyAlignment="1">
      <alignment/>
    </xf>
    <xf numFmtId="0" fontId="2" fillId="0" borderId="1" xfId="0" applyFont="1" applyBorder="1" applyAlignment="1" quotePrefix="1">
      <alignment horizontal="center"/>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Border="1" applyAlignment="1" quotePrefix="1">
      <alignment horizontal="center"/>
    </xf>
    <xf numFmtId="0" fontId="1" fillId="0" borderId="0" xfId="0" applyFont="1" applyAlignment="1">
      <alignment horizontal="left" indent="14"/>
    </xf>
    <xf numFmtId="0" fontId="2" fillId="0" borderId="0" xfId="0" applyFont="1" applyAlignment="1">
      <alignment horizontal="left" indent="8"/>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0" xfId="0" applyFont="1" applyAlignment="1">
      <alignment horizontal="center"/>
    </xf>
    <xf numFmtId="0" fontId="1" fillId="0" borderId="8"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center" vertical="center" wrapText="1"/>
    </xf>
    <xf numFmtId="0" fontId="1" fillId="2" borderId="0" xfId="0" applyFont="1" applyFill="1" applyBorder="1" applyAlignment="1">
      <alignment horizontal="left" shrinkToFit="1"/>
    </xf>
    <xf numFmtId="0" fontId="1"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xdr:row>
      <xdr:rowOff>0</xdr:rowOff>
    </xdr:from>
    <xdr:to>
      <xdr:col>14</xdr:col>
      <xdr:colOff>533400</xdr:colOff>
      <xdr:row>2</xdr:row>
      <xdr:rowOff>0</xdr:rowOff>
    </xdr:to>
    <xdr:sp>
      <xdr:nvSpPr>
        <xdr:cNvPr id="1" name="Line 1"/>
        <xdr:cNvSpPr>
          <a:spLocks/>
        </xdr:cNvSpPr>
      </xdr:nvSpPr>
      <xdr:spPr>
        <a:xfrm>
          <a:off x="14563725" y="47625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xdr:row>
      <xdr:rowOff>228600</xdr:rowOff>
    </xdr:from>
    <xdr:to>
      <xdr:col>1</xdr:col>
      <xdr:colOff>2114550</xdr:colOff>
      <xdr:row>1</xdr:row>
      <xdr:rowOff>228600</xdr:rowOff>
    </xdr:to>
    <xdr:sp>
      <xdr:nvSpPr>
        <xdr:cNvPr id="2" name="Line 2"/>
        <xdr:cNvSpPr>
          <a:spLocks/>
        </xdr:cNvSpPr>
      </xdr:nvSpPr>
      <xdr:spPr>
        <a:xfrm>
          <a:off x="647700" y="466725"/>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xdr:row>
      <xdr:rowOff>9525</xdr:rowOff>
    </xdr:from>
    <xdr:to>
      <xdr:col>1</xdr:col>
      <xdr:colOff>2009775</xdr:colOff>
      <xdr:row>2</xdr:row>
      <xdr:rowOff>9525</xdr:rowOff>
    </xdr:to>
    <xdr:sp>
      <xdr:nvSpPr>
        <xdr:cNvPr id="1" name="Line 1"/>
        <xdr:cNvSpPr>
          <a:spLocks/>
        </xdr:cNvSpPr>
      </xdr:nvSpPr>
      <xdr:spPr>
        <a:xfrm>
          <a:off x="352425" y="485775"/>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2</xdr:row>
      <xdr:rowOff>9525</xdr:rowOff>
    </xdr:from>
    <xdr:to>
      <xdr:col>6</xdr:col>
      <xdr:colOff>238125</xdr:colOff>
      <xdr:row>2</xdr:row>
      <xdr:rowOff>9525</xdr:rowOff>
    </xdr:to>
    <xdr:sp>
      <xdr:nvSpPr>
        <xdr:cNvPr id="2" name="Line 2"/>
        <xdr:cNvSpPr>
          <a:spLocks/>
        </xdr:cNvSpPr>
      </xdr:nvSpPr>
      <xdr:spPr>
        <a:xfrm>
          <a:off x="4429125" y="4857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xdr:row>
      <xdr:rowOff>0</xdr:rowOff>
    </xdr:from>
    <xdr:to>
      <xdr:col>2</xdr:col>
      <xdr:colOff>314325</xdr:colOff>
      <xdr:row>2</xdr:row>
      <xdr:rowOff>0</xdr:rowOff>
    </xdr:to>
    <xdr:sp>
      <xdr:nvSpPr>
        <xdr:cNvPr id="1" name="Line 1"/>
        <xdr:cNvSpPr>
          <a:spLocks/>
        </xdr:cNvSpPr>
      </xdr:nvSpPr>
      <xdr:spPr>
        <a:xfrm>
          <a:off x="457200" y="4762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xdr:row>
      <xdr:rowOff>228600</xdr:rowOff>
    </xdr:from>
    <xdr:to>
      <xdr:col>6</xdr:col>
      <xdr:colOff>581025</xdr:colOff>
      <xdr:row>1</xdr:row>
      <xdr:rowOff>228600</xdr:rowOff>
    </xdr:to>
    <xdr:sp>
      <xdr:nvSpPr>
        <xdr:cNvPr id="2" name="Line 2"/>
        <xdr:cNvSpPr>
          <a:spLocks/>
        </xdr:cNvSpPr>
      </xdr:nvSpPr>
      <xdr:spPr>
        <a:xfrm>
          <a:off x="4229100" y="466725"/>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xdr:row>
      <xdr:rowOff>0</xdr:rowOff>
    </xdr:from>
    <xdr:to>
      <xdr:col>1</xdr:col>
      <xdr:colOff>1685925</xdr:colOff>
      <xdr:row>2</xdr:row>
      <xdr:rowOff>0</xdr:rowOff>
    </xdr:to>
    <xdr:sp>
      <xdr:nvSpPr>
        <xdr:cNvPr id="1" name="Line 1"/>
        <xdr:cNvSpPr>
          <a:spLocks/>
        </xdr:cNvSpPr>
      </xdr:nvSpPr>
      <xdr:spPr>
        <a:xfrm>
          <a:off x="485775" y="476250"/>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3067050</xdr:colOff>
      <xdr:row>1</xdr:row>
      <xdr:rowOff>219075</xdr:rowOff>
    </xdr:from>
    <xdr:to>
      <xdr:col>1</xdr:col>
      <xdr:colOff>4219575</xdr:colOff>
      <xdr:row>1</xdr:row>
      <xdr:rowOff>219075</xdr:rowOff>
    </xdr:to>
    <xdr:sp>
      <xdr:nvSpPr>
        <xdr:cNvPr id="2" name="Line 2"/>
        <xdr:cNvSpPr>
          <a:spLocks/>
        </xdr:cNvSpPr>
      </xdr:nvSpPr>
      <xdr:spPr>
        <a:xfrm>
          <a:off x="3676650" y="4572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xdr:row>
      <xdr:rowOff>0</xdr:rowOff>
    </xdr:from>
    <xdr:to>
      <xdr:col>0</xdr:col>
      <xdr:colOff>2371725</xdr:colOff>
      <xdr:row>2</xdr:row>
      <xdr:rowOff>0</xdr:rowOff>
    </xdr:to>
    <xdr:sp>
      <xdr:nvSpPr>
        <xdr:cNvPr id="1" name="Line 1"/>
        <xdr:cNvSpPr>
          <a:spLocks/>
        </xdr:cNvSpPr>
      </xdr:nvSpPr>
      <xdr:spPr>
        <a:xfrm>
          <a:off x="495300" y="47625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xdr:row>
      <xdr:rowOff>0</xdr:rowOff>
    </xdr:from>
    <xdr:to>
      <xdr:col>3</xdr:col>
      <xdr:colOff>38100</xdr:colOff>
      <xdr:row>2</xdr:row>
      <xdr:rowOff>0</xdr:rowOff>
    </xdr:to>
    <xdr:sp>
      <xdr:nvSpPr>
        <xdr:cNvPr id="2" name="Line 2"/>
        <xdr:cNvSpPr>
          <a:spLocks/>
        </xdr:cNvSpPr>
      </xdr:nvSpPr>
      <xdr:spPr>
        <a:xfrm>
          <a:off x="3914775" y="4762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xdr:row>
      <xdr:rowOff>9525</xdr:rowOff>
    </xdr:from>
    <xdr:to>
      <xdr:col>0</xdr:col>
      <xdr:colOff>2200275</xdr:colOff>
      <xdr:row>2</xdr:row>
      <xdr:rowOff>9525</xdr:rowOff>
    </xdr:to>
    <xdr:sp>
      <xdr:nvSpPr>
        <xdr:cNvPr id="1" name="Line 1"/>
        <xdr:cNvSpPr>
          <a:spLocks/>
        </xdr:cNvSpPr>
      </xdr:nvSpPr>
      <xdr:spPr>
        <a:xfrm>
          <a:off x="428625" y="485775"/>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2</xdr:row>
      <xdr:rowOff>0</xdr:rowOff>
    </xdr:from>
    <xdr:to>
      <xdr:col>3</xdr:col>
      <xdr:colOff>676275</xdr:colOff>
      <xdr:row>2</xdr:row>
      <xdr:rowOff>0</xdr:rowOff>
    </xdr:to>
    <xdr:sp>
      <xdr:nvSpPr>
        <xdr:cNvPr id="2" name="Line 2"/>
        <xdr:cNvSpPr>
          <a:spLocks/>
        </xdr:cNvSpPr>
      </xdr:nvSpPr>
      <xdr:spPr>
        <a:xfrm>
          <a:off x="4314825" y="4762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xdr:row>
      <xdr:rowOff>0</xdr:rowOff>
    </xdr:from>
    <xdr:to>
      <xdr:col>3</xdr:col>
      <xdr:colOff>419100</xdr:colOff>
      <xdr:row>2</xdr:row>
      <xdr:rowOff>9525</xdr:rowOff>
    </xdr:to>
    <xdr:sp>
      <xdr:nvSpPr>
        <xdr:cNvPr id="1" name="Line 1"/>
        <xdr:cNvSpPr>
          <a:spLocks/>
        </xdr:cNvSpPr>
      </xdr:nvSpPr>
      <xdr:spPr>
        <a:xfrm>
          <a:off x="476250" y="476250"/>
          <a:ext cx="14859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219075</xdr:colOff>
      <xdr:row>2</xdr:row>
      <xdr:rowOff>9525</xdr:rowOff>
    </xdr:from>
    <xdr:to>
      <xdr:col>12</xdr:col>
      <xdr:colOff>581025</xdr:colOff>
      <xdr:row>2</xdr:row>
      <xdr:rowOff>9525</xdr:rowOff>
    </xdr:to>
    <xdr:sp>
      <xdr:nvSpPr>
        <xdr:cNvPr id="2" name="Line 2"/>
        <xdr:cNvSpPr>
          <a:spLocks/>
        </xdr:cNvSpPr>
      </xdr:nvSpPr>
      <xdr:spPr>
        <a:xfrm>
          <a:off x="6372225" y="48577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0</xdr:rowOff>
    </xdr:from>
    <xdr:to>
      <xdr:col>1</xdr:col>
      <xdr:colOff>1809750</xdr:colOff>
      <xdr:row>2</xdr:row>
      <xdr:rowOff>0</xdr:rowOff>
    </xdr:to>
    <xdr:sp>
      <xdr:nvSpPr>
        <xdr:cNvPr id="1" name="Line 1"/>
        <xdr:cNvSpPr>
          <a:spLocks/>
        </xdr:cNvSpPr>
      </xdr:nvSpPr>
      <xdr:spPr>
        <a:xfrm>
          <a:off x="333375" y="476250"/>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2</xdr:row>
      <xdr:rowOff>9525</xdr:rowOff>
    </xdr:from>
    <xdr:to>
      <xdr:col>7</xdr:col>
      <xdr:colOff>209550</xdr:colOff>
      <xdr:row>2</xdr:row>
      <xdr:rowOff>9525</xdr:rowOff>
    </xdr:to>
    <xdr:sp>
      <xdr:nvSpPr>
        <xdr:cNvPr id="2" name="Line 2"/>
        <xdr:cNvSpPr>
          <a:spLocks/>
        </xdr:cNvSpPr>
      </xdr:nvSpPr>
      <xdr:spPr>
        <a:xfrm>
          <a:off x="6943725" y="4857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20so%20lam%20viec\HO%20SO%20QUYET%20TOAN\HO%20SO%20NAM%202013\Quyet%20toan%2031-12-2013\BAO%20CAO%20TAI%20CHINH%20NAM%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20so%20lam%20viec\KE%20HOACH%20HANG%20NAM\NAM%202013\KHTC%20%20NAM%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GCDKT "/>
      <sheetName val="KQKD-01"/>
      <sheetName val="KQKD - 02"/>
      <sheetName val="BCDPS"/>
      <sheetName val="THUYETTC-01"/>
      <sheetName val="THUYETMTC-02"/>
      <sheetName val="THUYETTC-03"/>
      <sheetName val="BC LUUCHUYEN TT"/>
      <sheetName val="THUE TNDN"/>
      <sheetName val="PLTNDN"/>
      <sheetName val="PLTHUETNDN"/>
      <sheetName val="TH TAI CHINH "/>
      <sheetName val="TH TK 627"/>
      <sheetName val="PB TK 627"/>
      <sheetName val="GIA THANH MN"/>
      <sheetName val="BC NGUYEN LIEU"/>
      <sheetName val="GIA THANH MSC"/>
      <sheetName val="KN Ngoai"/>
      <sheetName val="KN cty"/>
      <sheetName val="NHAP XUAT TP"/>
      <sheetName val="TH TK 641"/>
      <sheetName val="TH TK 642"/>
      <sheetName val="BANG TIEU THU LAILO"/>
      <sheetName val="BTHKLDTXDCB"/>
      <sheetName val="BANG CP XDCB TU LAM"/>
      <sheetName val="BANG CT VT XDCB TU LAM"/>
      <sheetName val="DAU TU VC CS"/>
      <sheetName val="BANG CP CS VCKTCB"/>
      <sheetName val="BIEU 19"/>
      <sheetName val="BIEU 20"/>
      <sheetName val="T.HOP QHNS"/>
      <sheetName val="DT cty con,lk..."/>
      <sheetName val="CT CAC TK"/>
      <sheetName val="BAN NOI BO"/>
      <sheetName val="MUA NOI BO"/>
      <sheetName val="noi bo tk"/>
      <sheetName val="Bieu 27"/>
      <sheetName val="GIAO DICH KHAC"/>
      <sheetName val="BIEU 31"/>
      <sheetName val="Sheet2"/>
      <sheetName val="Sheet1"/>
      <sheetName val="B01"/>
      <sheetName val="B02"/>
      <sheetName val="B03"/>
      <sheetName val="B05"/>
      <sheetName val="B06"/>
      <sheetName val="B07"/>
      <sheetName val="B01-04"/>
      <sheetName val="B02-04"/>
      <sheetName val="giai trinh von "/>
      <sheetName val="KC KL XDCB"/>
      <sheetName val="KC XDCB GTHANH"/>
      <sheetName val="XL4Poppy"/>
      <sheetName val="XL4Test5"/>
    </sheetNames>
    <sheetDataSet>
      <sheetData sheetId="0">
        <row r="8">
          <cell r="D8">
            <v>296914161764</v>
          </cell>
        </row>
        <row r="60">
          <cell r="D60">
            <v>1384822062275</v>
          </cell>
          <cell r="E60">
            <v>1238198751244</v>
          </cell>
        </row>
        <row r="63">
          <cell r="D63">
            <v>211865660903</v>
          </cell>
        </row>
        <row r="86">
          <cell r="D86">
            <v>1054756754312</v>
          </cell>
          <cell r="E86">
            <v>865297577754</v>
          </cell>
        </row>
        <row r="87">
          <cell r="D87">
            <v>635319436465</v>
          </cell>
          <cell r="E87">
            <v>635319436465</v>
          </cell>
        </row>
        <row r="93">
          <cell r="D93">
            <v>85869447534</v>
          </cell>
        </row>
        <row r="97">
          <cell r="D97">
            <v>333541148337</v>
          </cell>
          <cell r="E97">
            <v>150030148337</v>
          </cell>
        </row>
      </sheetData>
      <sheetData sheetId="1">
        <row r="9">
          <cell r="F9">
            <v>548510106699</v>
          </cell>
        </row>
        <row r="11">
          <cell r="E11">
            <v>384868818270</v>
          </cell>
        </row>
        <row r="12">
          <cell r="F12">
            <v>345358698606</v>
          </cell>
        </row>
        <row r="14">
          <cell r="E14">
            <v>16771062113</v>
          </cell>
          <cell r="F14">
            <v>22280604620</v>
          </cell>
        </row>
        <row r="15">
          <cell r="F15">
            <v>13764824405</v>
          </cell>
        </row>
        <row r="17">
          <cell r="F17">
            <v>17228010804</v>
          </cell>
        </row>
        <row r="18">
          <cell r="F18">
            <v>25622451671</v>
          </cell>
        </row>
        <row r="20">
          <cell r="E20">
            <v>33104655345</v>
          </cell>
          <cell r="F20">
            <v>28327385683</v>
          </cell>
        </row>
        <row r="21">
          <cell r="F21">
            <v>3776749028</v>
          </cell>
        </row>
        <row r="23">
          <cell r="E23">
            <v>71429084175</v>
          </cell>
        </row>
        <row r="24">
          <cell r="E24">
            <v>17758872416</v>
          </cell>
          <cell r="F24">
            <v>37057809284</v>
          </cell>
        </row>
        <row r="26">
          <cell r="E26">
            <v>53670211759</v>
          </cell>
          <cell r="F26">
            <v>156309553204</v>
          </cell>
        </row>
      </sheetData>
      <sheetData sheetId="3">
        <row r="184">
          <cell r="D184">
            <v>16740566429</v>
          </cell>
          <cell r="E184">
            <v>18734604168</v>
          </cell>
          <cell r="F184">
            <v>28240590794</v>
          </cell>
        </row>
        <row r="185">
          <cell r="D185">
            <v>11797187409</v>
          </cell>
          <cell r="E185">
            <v>14786877086</v>
          </cell>
          <cell r="F185">
            <v>18830458717</v>
          </cell>
        </row>
        <row r="186">
          <cell r="D186">
            <v>3397974904</v>
          </cell>
          <cell r="E186">
            <v>515883956</v>
          </cell>
          <cell r="F186">
            <v>255780000</v>
          </cell>
        </row>
        <row r="187">
          <cell r="D187">
            <v>487500000</v>
          </cell>
          <cell r="E187">
            <v>248691561</v>
          </cell>
          <cell r="F187">
            <v>138609536</v>
          </cell>
        </row>
        <row r="197">
          <cell r="D197">
            <v>0</v>
          </cell>
          <cell r="E197">
            <v>657939398</v>
          </cell>
          <cell r="F197">
            <v>86527386932</v>
          </cell>
        </row>
      </sheetData>
      <sheetData sheetId="11">
        <row r="30">
          <cell r="F30">
            <v>266888418375.0547</v>
          </cell>
        </row>
        <row r="37">
          <cell r="F37">
            <v>355045861676</v>
          </cell>
        </row>
        <row r="39">
          <cell r="F39">
            <v>29822956594</v>
          </cell>
        </row>
        <row r="40">
          <cell r="F40">
            <v>21775546959</v>
          </cell>
        </row>
        <row r="41">
          <cell r="F41">
            <v>16771062113</v>
          </cell>
        </row>
        <row r="42">
          <cell r="F42">
            <v>23692276105</v>
          </cell>
        </row>
        <row r="43">
          <cell r="F43">
            <v>16417912332</v>
          </cell>
        </row>
        <row r="44">
          <cell r="F44">
            <v>24586165313</v>
          </cell>
        </row>
        <row r="47">
          <cell r="F47">
            <v>33104655345</v>
          </cell>
        </row>
        <row r="49">
          <cell r="F49">
            <v>9955132469</v>
          </cell>
        </row>
      </sheetData>
      <sheetData sheetId="19">
        <row r="16">
          <cell r="E16">
            <v>6330.948</v>
          </cell>
          <cell r="I16">
            <v>6902.503000000001</v>
          </cell>
        </row>
      </sheetData>
      <sheetData sheetId="23">
        <row r="9">
          <cell r="E9">
            <v>34811114368</v>
          </cell>
        </row>
        <row r="15">
          <cell r="K15">
            <v>15119080339.447239</v>
          </cell>
        </row>
        <row r="16">
          <cell r="E16">
            <v>15798601272</v>
          </cell>
          <cell r="L16">
            <v>70636364</v>
          </cell>
        </row>
        <row r="41">
          <cell r="E41">
            <v>9476059317</v>
          </cell>
          <cell r="K41">
            <v>720708925</v>
          </cell>
        </row>
        <row r="72">
          <cell r="E72">
            <v>19703344437</v>
          </cell>
          <cell r="K72">
            <v>1552763698</v>
          </cell>
        </row>
        <row r="100">
          <cell r="E100">
            <v>15430683900</v>
          </cell>
          <cell r="K100">
            <v>2405026930</v>
          </cell>
        </row>
        <row r="126">
          <cell r="K126">
            <v>4463896281</v>
          </cell>
        </row>
        <row r="155">
          <cell r="K155">
            <v>3137997273</v>
          </cell>
        </row>
        <row r="172">
          <cell r="K172">
            <v>1635454545</v>
          </cell>
        </row>
        <row r="189">
          <cell r="E189">
            <v>3074024411</v>
          </cell>
        </row>
      </sheetData>
      <sheetData sheetId="26">
        <row r="82">
          <cell r="E82">
            <v>6103361956</v>
          </cell>
        </row>
        <row r="83">
          <cell r="E83">
            <v>17161212770</v>
          </cell>
        </row>
        <row r="84">
          <cell r="E84">
            <v>11645108664</v>
          </cell>
        </row>
        <row r="85">
          <cell r="E85">
            <v>3437102558</v>
          </cell>
        </row>
        <row r="89">
          <cell r="E89">
            <v>4506669082</v>
          </cell>
        </row>
        <row r="90">
          <cell r="E90">
            <v>10557458739</v>
          </cell>
        </row>
        <row r="91">
          <cell r="E91">
            <v>7174550737</v>
          </cell>
        </row>
        <row r="92">
          <cell r="E92">
            <v>2103598450</v>
          </cell>
        </row>
        <row r="94">
          <cell r="E94">
            <v>4129971364</v>
          </cell>
        </row>
        <row r="95">
          <cell r="E95">
            <v>8478058265</v>
          </cell>
        </row>
        <row r="96">
          <cell r="E96">
            <v>8153735466</v>
          </cell>
        </row>
        <row r="100">
          <cell r="E100">
            <v>6228584672</v>
          </cell>
        </row>
        <row r="104">
          <cell r="E104">
            <v>2149845986</v>
          </cell>
        </row>
        <row r="107">
          <cell r="E107">
            <v>5364069236</v>
          </cell>
        </row>
        <row r="110">
          <cell r="E110">
            <v>3802395104</v>
          </cell>
        </row>
        <row r="113">
          <cell r="E113">
            <v>1184430470</v>
          </cell>
        </row>
        <row r="117">
          <cell r="E117">
            <v>1750622491</v>
          </cell>
        </row>
        <row r="120">
          <cell r="E120">
            <v>4106879384</v>
          </cell>
        </row>
        <row r="123">
          <cell r="E123">
            <v>3884375689</v>
          </cell>
        </row>
      </sheetData>
      <sheetData sheetId="31">
        <row r="12">
          <cell r="G12">
            <v>18404500000</v>
          </cell>
          <cell r="I12">
            <v>-7361800000</v>
          </cell>
          <cell r="O12">
            <v>61.348333333333336</v>
          </cell>
        </row>
        <row r="13">
          <cell r="E13">
            <v>50</v>
          </cell>
          <cell r="F13">
            <v>418399020060</v>
          </cell>
          <cell r="I13">
            <v>189000000000</v>
          </cell>
        </row>
        <row r="17">
          <cell r="F17">
            <v>81012300000</v>
          </cell>
          <cell r="I17">
            <v>913920000</v>
          </cell>
        </row>
        <row r="18">
          <cell r="E18">
            <v>10.45969006394619</v>
          </cell>
          <cell r="F18">
            <v>28085000000</v>
          </cell>
        </row>
        <row r="19">
          <cell r="E19">
            <v>5</v>
          </cell>
          <cell r="F19">
            <v>22000000000</v>
          </cell>
        </row>
        <row r="20">
          <cell r="E20">
            <v>9.550368352080795</v>
          </cell>
          <cell r="F20">
            <v>25923300000</v>
          </cell>
          <cell r="I20">
            <v>913920000</v>
          </cell>
        </row>
        <row r="21">
          <cell r="E21">
            <v>3</v>
          </cell>
          <cell r="F21">
            <v>3000000000</v>
          </cell>
        </row>
        <row r="22">
          <cell r="E22">
            <v>7.4074074074074066</v>
          </cell>
          <cell r="F22">
            <v>2004000000</v>
          </cell>
        </row>
      </sheetData>
      <sheetData sheetId="39">
        <row r="7">
          <cell r="E7">
            <v>854579448447.5</v>
          </cell>
        </row>
      </sheetData>
      <sheetData sheetId="47">
        <row r="12">
          <cell r="H12">
            <v>7.16868728294177</v>
          </cell>
          <cell r="I12">
            <v>8.358390118644206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KThac"/>
      <sheetName val="KHSChe"/>
      <sheetName val="KHmua mu tuoi"/>
      <sheetName val="KH tieu thu"/>
      <sheetName val="KHCPQL"/>
      <sheetName val="KHCPBH"/>
      <sheetName val="KH TThu "/>
      <sheetName val="KHPPLN"/>
      <sheetName val="THKHtaichinh"/>
      <sheetName val="TLBS1"/>
      <sheetName val="TLBS2"/>
      <sheetName val="XL4Test5"/>
      <sheetName val="XL4Poppy"/>
    </sheetNames>
    <sheetDataSet>
      <sheetData sheetId="8">
        <row r="188">
          <cell r="E188">
            <v>884750547.7177501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S30"/>
  <sheetViews>
    <sheetView tabSelected="1" workbookViewId="0" topLeftCell="A1">
      <selection activeCell="C10" sqref="C10"/>
    </sheetView>
  </sheetViews>
  <sheetFormatPr defaultColWidth="9.140625" defaultRowHeight="12.75"/>
  <cols>
    <col min="1" max="1" width="7.28125" style="13" customWidth="1"/>
    <col min="2" max="2" width="47.00390625" style="13" customWidth="1"/>
    <col min="3" max="3" width="30.421875" style="13" customWidth="1"/>
    <col min="4" max="4" width="12.00390625" style="13" customWidth="1"/>
    <col min="5" max="5" width="10.7109375" style="13" customWidth="1"/>
    <col min="6" max="6" width="7.8515625" style="13" customWidth="1"/>
    <col min="7" max="7" width="9.7109375" style="13" customWidth="1"/>
    <col min="8" max="8" width="9.140625" style="13" customWidth="1"/>
    <col min="9" max="9" width="12.140625" style="13" customWidth="1"/>
    <col min="10" max="10" width="41.140625" style="13" customWidth="1"/>
    <col min="11" max="11" width="10.7109375" style="13" customWidth="1"/>
    <col min="12" max="12" width="10.57421875" style="13" customWidth="1"/>
    <col min="13" max="13" width="9.421875" style="13" customWidth="1"/>
    <col min="14" max="14" width="12.7109375" style="13" customWidth="1"/>
    <col min="15" max="15" width="12.140625" style="13" customWidth="1"/>
    <col min="16" max="16" width="11.140625" style="13" customWidth="1"/>
    <col min="17" max="17" width="12.8515625" style="13" customWidth="1"/>
    <col min="18" max="18" width="12.140625" style="13" customWidth="1"/>
    <col min="19" max="19" width="13.28125" style="13" customWidth="1"/>
    <col min="20" max="16384" width="9.140625" style="13" customWidth="1"/>
  </cols>
  <sheetData>
    <row r="1" spans="1:13" ht="18.75">
      <c r="A1" s="13" t="s">
        <v>0</v>
      </c>
      <c r="M1" s="1" t="s">
        <v>1</v>
      </c>
    </row>
    <row r="2" spans="1:13" ht="18.75">
      <c r="A2" s="1" t="s">
        <v>2</v>
      </c>
      <c r="M2" s="2" t="s">
        <v>3</v>
      </c>
    </row>
    <row r="3" ht="4.5" customHeight="1"/>
    <row r="4" ht="18.75">
      <c r="A4" s="1" t="s">
        <v>4</v>
      </c>
    </row>
    <row r="5" spans="1:18" ht="18.75">
      <c r="A5" s="13" t="s">
        <v>5</v>
      </c>
      <c r="R5" s="1" t="s">
        <v>6</v>
      </c>
    </row>
    <row r="6" spans="1:19" s="1" customFormat="1" ht="17.25" customHeight="1">
      <c r="A6" s="96" t="s">
        <v>7</v>
      </c>
      <c r="B6" s="96" t="s">
        <v>8</v>
      </c>
      <c r="C6" s="96" t="s">
        <v>9</v>
      </c>
      <c r="D6" s="97" t="s">
        <v>10</v>
      </c>
      <c r="E6" s="97"/>
      <c r="F6" s="97"/>
      <c r="G6" s="97"/>
      <c r="H6" s="9"/>
      <c r="I6" s="96" t="s">
        <v>11</v>
      </c>
      <c r="J6" s="97" t="s">
        <v>12</v>
      </c>
      <c r="K6" s="97"/>
      <c r="L6" s="97"/>
      <c r="M6" s="97" t="s">
        <v>13</v>
      </c>
      <c r="N6" s="97"/>
      <c r="O6" s="97"/>
      <c r="P6" s="97" t="s">
        <v>14</v>
      </c>
      <c r="Q6" s="97"/>
      <c r="R6" s="97"/>
      <c r="S6" s="96" t="s">
        <v>15</v>
      </c>
    </row>
    <row r="7" spans="1:19" s="1" customFormat="1" ht="119.25" customHeight="1">
      <c r="A7" s="96"/>
      <c r="B7" s="96"/>
      <c r="C7" s="96"/>
      <c r="D7" s="14" t="s">
        <v>16</v>
      </c>
      <c r="E7" s="14" t="s">
        <v>17</v>
      </c>
      <c r="F7" s="14" t="s">
        <v>18</v>
      </c>
      <c r="G7" s="14" t="s">
        <v>19</v>
      </c>
      <c r="H7" s="14" t="s">
        <v>18</v>
      </c>
      <c r="I7" s="96"/>
      <c r="J7" s="14" t="s">
        <v>20</v>
      </c>
      <c r="K7" s="14" t="s">
        <v>21</v>
      </c>
      <c r="L7" s="14" t="s">
        <v>22</v>
      </c>
      <c r="M7" s="14" t="s">
        <v>23</v>
      </c>
      <c r="N7" s="14" t="s">
        <v>24</v>
      </c>
      <c r="O7" s="14" t="s">
        <v>25</v>
      </c>
      <c r="P7" s="14" t="s">
        <v>23</v>
      </c>
      <c r="Q7" s="14" t="s">
        <v>24</v>
      </c>
      <c r="R7" s="14" t="s">
        <v>25</v>
      </c>
      <c r="S7" s="96"/>
    </row>
    <row r="8" spans="1:19" s="4" customFormat="1" ht="18.75">
      <c r="A8" s="3">
        <v>1</v>
      </c>
      <c r="B8" s="3">
        <v>2</v>
      </c>
      <c r="C8" s="3">
        <v>3</v>
      </c>
      <c r="D8" s="3">
        <v>4</v>
      </c>
      <c r="E8" s="3">
        <v>5</v>
      </c>
      <c r="F8" s="3">
        <v>6</v>
      </c>
      <c r="G8" s="3">
        <v>7</v>
      </c>
      <c r="H8" s="3">
        <v>8</v>
      </c>
      <c r="I8" s="3">
        <v>9</v>
      </c>
      <c r="J8" s="3">
        <v>10</v>
      </c>
      <c r="K8" s="3">
        <v>11</v>
      </c>
      <c r="L8" s="3">
        <v>12</v>
      </c>
      <c r="M8" s="3">
        <v>13</v>
      </c>
      <c r="N8" s="3">
        <v>14</v>
      </c>
      <c r="O8" s="3">
        <v>15</v>
      </c>
      <c r="P8" s="3">
        <v>16</v>
      </c>
      <c r="Q8" s="3">
        <v>17</v>
      </c>
      <c r="R8" s="3">
        <v>18</v>
      </c>
      <c r="S8" s="3">
        <v>19</v>
      </c>
    </row>
    <row r="9" spans="1:19" s="1" customFormat="1" ht="18.75">
      <c r="A9" s="5" t="s">
        <v>26</v>
      </c>
      <c r="B9" s="5" t="s">
        <v>27</v>
      </c>
      <c r="C9" s="5"/>
      <c r="D9" s="5"/>
      <c r="E9" s="5"/>
      <c r="F9" s="5"/>
      <c r="G9" s="5"/>
      <c r="H9" s="5"/>
      <c r="I9" s="5"/>
      <c r="J9" s="5"/>
      <c r="K9" s="5"/>
      <c r="L9" s="5"/>
      <c r="M9" s="6"/>
      <c r="N9" s="6"/>
      <c r="O9" s="6"/>
      <c r="P9" s="6"/>
      <c r="Q9" s="6"/>
      <c r="R9" s="6"/>
      <c r="S9" s="6"/>
    </row>
    <row r="10" spans="1:19" ht="18.75">
      <c r="A10" s="15"/>
      <c r="B10" s="15"/>
      <c r="C10" s="15"/>
      <c r="D10" s="15"/>
      <c r="E10" s="15"/>
      <c r="F10" s="15"/>
      <c r="G10" s="15"/>
      <c r="H10" s="15"/>
      <c r="I10" s="15"/>
      <c r="J10" s="15"/>
      <c r="K10" s="15"/>
      <c r="L10" s="15"/>
      <c r="M10" s="16"/>
      <c r="N10" s="16"/>
      <c r="O10" s="16"/>
      <c r="P10" s="16"/>
      <c r="Q10" s="16"/>
      <c r="R10" s="16"/>
      <c r="S10" s="16"/>
    </row>
    <row r="11" spans="1:19" s="1" customFormat="1" ht="18.75">
      <c r="A11" s="7" t="s">
        <v>28</v>
      </c>
      <c r="B11" s="7" t="s">
        <v>29</v>
      </c>
      <c r="C11" s="7"/>
      <c r="D11" s="8">
        <f>SUM(D12:D16)</f>
        <v>800294.22</v>
      </c>
      <c r="E11" s="8">
        <f>SUM(E12:E16)</f>
        <v>560205.9539999999</v>
      </c>
      <c r="F11" s="7"/>
      <c r="G11" s="8">
        <f>SUM(G12:G16)</f>
        <v>240088.26600000003</v>
      </c>
      <c r="H11" s="7"/>
      <c r="I11" s="7"/>
      <c r="J11" s="7"/>
      <c r="K11" s="7"/>
      <c r="L11" s="7"/>
      <c r="M11" s="8">
        <f>SUM(M12:M16)</f>
        <v>181744.65575600002</v>
      </c>
      <c r="N11" s="8">
        <f aca="true" t="shared" si="0" ref="N11:S11">SUM(N12:N16)</f>
        <v>52803.31556944724</v>
      </c>
      <c r="O11" s="8">
        <f t="shared" si="0"/>
        <v>234547.97132544726</v>
      </c>
      <c r="P11" s="8">
        <f t="shared" si="0"/>
        <v>0</v>
      </c>
      <c r="Q11" s="8">
        <f t="shared" si="0"/>
        <v>70615.819</v>
      </c>
      <c r="R11" s="8">
        <f t="shared" si="0"/>
        <v>70615.819</v>
      </c>
      <c r="S11" s="8">
        <f t="shared" si="0"/>
        <v>0</v>
      </c>
    </row>
    <row r="12" spans="1:19" ht="18.75">
      <c r="A12" s="15">
        <v>1</v>
      </c>
      <c r="B12" s="15" t="s">
        <v>30</v>
      </c>
      <c r="C12" s="15" t="s">
        <v>31</v>
      </c>
      <c r="D12" s="16">
        <v>154429.432</v>
      </c>
      <c r="E12" s="16">
        <f>D12*0.7</f>
        <v>108100.60239999999</v>
      </c>
      <c r="F12" s="17">
        <v>0.7</v>
      </c>
      <c r="G12" s="16">
        <f>D12-E12</f>
        <v>46328.82960000001</v>
      </c>
      <c r="H12" s="17">
        <v>0.3</v>
      </c>
      <c r="I12" s="15" t="s">
        <v>32</v>
      </c>
      <c r="J12" s="15" t="s">
        <v>33</v>
      </c>
      <c r="K12" s="15" t="s">
        <v>34</v>
      </c>
      <c r="L12" s="18">
        <v>0.105</v>
      </c>
      <c r="M12" s="16">
        <f>('[1]BTHKLDTXDCB'!E16+'[1]BTHKLDTXDCB'!E9+'[1]DAU TU VC CS'!E82+'[1]DAU TU VC CS'!E89)/1000000</f>
        <v>61219.746678</v>
      </c>
      <c r="N12" s="16">
        <f>('[1]DAU TU VC CS'!E100+'[1]DAU TU VC CS'!E104+'[1]BTHKLDTXDCB'!L16)/1000000</f>
        <v>8449.067022</v>
      </c>
      <c r="O12" s="16">
        <f>M12+N12</f>
        <v>69668.8137</v>
      </c>
      <c r="P12" s="16"/>
      <c r="Q12" s="16">
        <v>21508</v>
      </c>
      <c r="R12" s="16">
        <f>P12+Q12</f>
        <v>21508</v>
      </c>
      <c r="S12" s="16"/>
    </row>
    <row r="13" spans="1:19" ht="18.75">
      <c r="A13" s="15">
        <v>2</v>
      </c>
      <c r="B13" s="15" t="s">
        <v>35</v>
      </c>
      <c r="C13" s="15" t="s">
        <v>36</v>
      </c>
      <c r="D13" s="16">
        <v>84739.679</v>
      </c>
      <c r="E13" s="16">
        <f>D13*0.7</f>
        <v>59317.7753</v>
      </c>
      <c r="F13" s="17">
        <v>0.7</v>
      </c>
      <c r="G13" s="16">
        <f>D13-E13</f>
        <v>25421.903700000003</v>
      </c>
      <c r="H13" s="17">
        <v>0.3</v>
      </c>
      <c r="I13" s="15" t="s">
        <v>37</v>
      </c>
      <c r="J13" s="15" t="s">
        <v>33</v>
      </c>
      <c r="K13" s="15" t="s">
        <v>34</v>
      </c>
      <c r="L13" s="18">
        <v>0.105</v>
      </c>
      <c r="M13" s="16">
        <f>('[1]BTHKLDTXDCB'!E41+'[1]DAU TU VC CS'!E85+'[1]DAU TU VC CS'!E92+'[1]DAU TU VC CS'!E96)/1000000</f>
        <v>23170.495791</v>
      </c>
      <c r="N13" s="16">
        <f>('[1]BTHKLDTXDCB'!K41+'[1]DAU TU VC CS'!E113+'[1]DAU TU VC CS'!E123)/1000000</f>
        <v>5789.515084</v>
      </c>
      <c r="O13" s="16">
        <f>M13+N13</f>
        <v>28960.010875</v>
      </c>
      <c r="P13" s="16"/>
      <c r="Q13" s="16">
        <v>8651</v>
      </c>
      <c r="R13" s="16">
        <f>P13+Q13</f>
        <v>8651</v>
      </c>
      <c r="S13" s="16"/>
    </row>
    <row r="14" spans="1:19" ht="18.75">
      <c r="A14" s="15">
        <v>3</v>
      </c>
      <c r="B14" s="15" t="s">
        <v>38</v>
      </c>
      <c r="C14" s="15" t="s">
        <v>39</v>
      </c>
      <c r="D14" s="16">
        <v>175933.783</v>
      </c>
      <c r="E14" s="16">
        <f>D14*0.7</f>
        <v>123153.64809999999</v>
      </c>
      <c r="F14" s="17">
        <v>0.7</v>
      </c>
      <c r="G14" s="16">
        <f>D14-E14</f>
        <v>52780.134900000005</v>
      </c>
      <c r="H14" s="17">
        <v>0.3</v>
      </c>
      <c r="I14" s="15" t="s">
        <v>37</v>
      </c>
      <c r="J14" s="15" t="s">
        <v>33</v>
      </c>
      <c r="K14" s="15" t="s">
        <v>34</v>
      </c>
      <c r="L14" s="18">
        <v>0.105</v>
      </c>
      <c r="M14" s="16">
        <f>('[1]BTHKLDTXDCB'!E72+'[1]BTHKLDTXDCB'!E189+'[1]DAU TU VC CS'!E83+'[1]DAU TU VC CS'!E90+'[1]DAU TU VC CS'!E94)/1000000</f>
        <v>54626.011721</v>
      </c>
      <c r="N14" s="16">
        <f>('[1]BTHKLDTXDCB'!K72+'[1]DAU TU VC CS'!E107+'[1]DAU TU VC CS'!E117)/1000000</f>
        <v>8667.455425</v>
      </c>
      <c r="O14" s="16">
        <f>M14+N14</f>
        <v>63293.467146</v>
      </c>
      <c r="P14" s="16"/>
      <c r="Q14" s="16">
        <v>19223</v>
      </c>
      <c r="R14" s="16">
        <f>P14+Q14</f>
        <v>19223</v>
      </c>
      <c r="S14" s="16"/>
    </row>
    <row r="15" spans="1:19" ht="18.75">
      <c r="A15" s="15">
        <v>4</v>
      </c>
      <c r="B15" s="15" t="s">
        <v>40</v>
      </c>
      <c r="C15" s="15" t="s">
        <v>41</v>
      </c>
      <c r="D15" s="16">
        <v>176655.368</v>
      </c>
      <c r="E15" s="16">
        <f>D15*0.7</f>
        <v>123658.75759999998</v>
      </c>
      <c r="F15" s="17">
        <v>0.7</v>
      </c>
      <c r="G15" s="16">
        <f>D15-E15</f>
        <v>52996.610400000005</v>
      </c>
      <c r="H15" s="17">
        <v>0.3</v>
      </c>
      <c r="I15" s="15" t="s">
        <v>37</v>
      </c>
      <c r="J15" s="15" t="s">
        <v>33</v>
      </c>
      <c r="K15" s="15" t="s">
        <v>34</v>
      </c>
      <c r="L15" s="18">
        <v>0.105</v>
      </c>
      <c r="M15" s="16">
        <f>('[1]BTHKLDTXDCB'!E100+'[1]DAU TU VC CS'!E84+'[1]DAU TU VC CS'!E91+'[1]DAU TU VC CS'!E95)/1000000</f>
        <v>42728.401566</v>
      </c>
      <c r="N15" s="16">
        <f>('[1]BTHKLDTXDCB'!K100+'[1]DAU TU VC CS'!E110+'[1]DAU TU VC CS'!E120)/1000000</f>
        <v>10314.301418</v>
      </c>
      <c r="O15" s="16">
        <f>M15+N15</f>
        <v>53042.702984</v>
      </c>
      <c r="P15" s="16"/>
      <c r="Q15" s="16">
        <v>16213</v>
      </c>
      <c r="R15" s="16">
        <f>P15+Q15</f>
        <v>16213</v>
      </c>
      <c r="S15" s="16"/>
    </row>
    <row r="16" spans="1:19" ht="18.75">
      <c r="A16" s="15">
        <v>5</v>
      </c>
      <c r="B16" s="15" t="s">
        <v>42</v>
      </c>
      <c r="C16" s="15" t="s">
        <v>43</v>
      </c>
      <c r="D16" s="16">
        <v>208535.958</v>
      </c>
      <c r="E16" s="16">
        <f>D16*0.7</f>
        <v>145975.1706</v>
      </c>
      <c r="F16" s="17">
        <v>0.7</v>
      </c>
      <c r="G16" s="16">
        <f>D16-E16</f>
        <v>62560.7874</v>
      </c>
      <c r="H16" s="17">
        <v>0.3</v>
      </c>
      <c r="I16" s="15" t="s">
        <v>44</v>
      </c>
      <c r="J16" s="15" t="s">
        <v>45</v>
      </c>
      <c r="K16" s="15" t="s">
        <v>46</v>
      </c>
      <c r="L16" s="18">
        <v>0.108</v>
      </c>
      <c r="M16" s="16"/>
      <c r="N16" s="16">
        <f>('[1]BTHKLDTXDCB'!K126+'[1]BTHKLDTXDCB'!K15)/1000000</f>
        <v>19582.97662044724</v>
      </c>
      <c r="O16" s="16">
        <f>M16+N16</f>
        <v>19582.97662044724</v>
      </c>
      <c r="P16" s="16"/>
      <c r="Q16" s="16">
        <v>5020.819</v>
      </c>
      <c r="R16" s="16">
        <f>P16+Q16</f>
        <v>5020.819</v>
      </c>
      <c r="S16" s="16"/>
    </row>
    <row r="17" spans="1:19" s="1" customFormat="1" ht="18.75">
      <c r="A17" s="7" t="s">
        <v>47</v>
      </c>
      <c r="B17" s="7" t="s">
        <v>48</v>
      </c>
      <c r="C17" s="7"/>
      <c r="D17" s="8">
        <f>D18</f>
        <v>6183.604</v>
      </c>
      <c r="E17" s="8">
        <f>E18</f>
        <v>4328.5228</v>
      </c>
      <c r="F17" s="7"/>
      <c r="G17" s="8">
        <f>G18</f>
        <v>1855.0812000000005</v>
      </c>
      <c r="H17" s="7"/>
      <c r="I17" s="8"/>
      <c r="J17" s="7"/>
      <c r="K17" s="7"/>
      <c r="L17" s="7"/>
      <c r="M17" s="8"/>
      <c r="N17" s="8">
        <f>N18</f>
        <v>4773.451818</v>
      </c>
      <c r="O17" s="8">
        <f>O18</f>
        <v>4773.451818</v>
      </c>
      <c r="P17" s="8"/>
      <c r="Q17" s="8"/>
      <c r="R17" s="8"/>
      <c r="S17" s="8">
        <f>S18</f>
        <v>4773.451818</v>
      </c>
    </row>
    <row r="18" spans="1:19" ht="18.75">
      <c r="A18" s="19">
        <v>1</v>
      </c>
      <c r="B18" s="19" t="s">
        <v>49</v>
      </c>
      <c r="C18" s="19" t="s">
        <v>50</v>
      </c>
      <c r="D18" s="20">
        <v>6183.604</v>
      </c>
      <c r="E18" s="20">
        <f>D18*0.7</f>
        <v>4328.5228</v>
      </c>
      <c r="F18" s="21">
        <v>0.7</v>
      </c>
      <c r="G18" s="20">
        <f>D18-E18</f>
        <v>1855.0812000000005</v>
      </c>
      <c r="H18" s="21">
        <v>0.3</v>
      </c>
      <c r="I18" s="22" t="s">
        <v>51</v>
      </c>
      <c r="J18" s="19"/>
      <c r="K18" s="19"/>
      <c r="L18" s="19"/>
      <c r="M18" s="20"/>
      <c r="N18" s="20">
        <f>('[1]BTHKLDTXDCB'!K155+'[1]BTHKLDTXDCB'!K172)/1000000</f>
        <v>4773.451818</v>
      </c>
      <c r="O18" s="20">
        <f>M18+N18</f>
        <v>4773.451818</v>
      </c>
      <c r="P18" s="20"/>
      <c r="Q18" s="20"/>
      <c r="R18" s="20"/>
      <c r="S18" s="20">
        <f>O18</f>
        <v>4773.451818</v>
      </c>
    </row>
    <row r="19" spans="1:19" s="1" customFormat="1" ht="18.75">
      <c r="A19" s="9"/>
      <c r="B19" s="9" t="s">
        <v>52</v>
      </c>
      <c r="C19" s="9"/>
      <c r="D19" s="10">
        <f>D9+D11+D17</f>
        <v>806477.824</v>
      </c>
      <c r="E19" s="10">
        <f>E9+E11+E17</f>
        <v>564534.4768</v>
      </c>
      <c r="F19" s="9"/>
      <c r="G19" s="10">
        <f>G9+G11+G17</f>
        <v>241943.34720000002</v>
      </c>
      <c r="H19" s="9"/>
      <c r="I19" s="9"/>
      <c r="J19" s="9"/>
      <c r="K19" s="9"/>
      <c r="L19" s="9"/>
      <c r="M19" s="10">
        <f>M9+M11+M17</f>
        <v>181744.65575600002</v>
      </c>
      <c r="N19" s="10">
        <f aca="true" t="shared" si="1" ref="N19:S19">N9+N11+N17</f>
        <v>57576.76738744724</v>
      </c>
      <c r="O19" s="10">
        <f t="shared" si="1"/>
        <v>239321.42314344726</v>
      </c>
      <c r="P19" s="10"/>
      <c r="Q19" s="10">
        <f t="shared" si="1"/>
        <v>70615.819</v>
      </c>
      <c r="R19" s="10">
        <f t="shared" si="1"/>
        <v>70615.819</v>
      </c>
      <c r="S19" s="10">
        <f t="shared" si="1"/>
        <v>4773.451818</v>
      </c>
    </row>
    <row r="20" spans="4:19" ht="18.75">
      <c r="D20" s="23"/>
      <c r="E20" s="23"/>
      <c r="M20" s="23"/>
      <c r="N20" s="23"/>
      <c r="O20" s="24" t="s">
        <v>53</v>
      </c>
      <c r="P20" s="23"/>
      <c r="Q20" s="23"/>
      <c r="R20" s="23"/>
      <c r="S20" s="23"/>
    </row>
    <row r="21" spans="2:19" ht="18.75">
      <c r="B21" s="11" t="s">
        <v>54</v>
      </c>
      <c r="D21" s="1"/>
      <c r="E21" s="23"/>
      <c r="G21" s="1" t="s">
        <v>55</v>
      </c>
      <c r="M21" s="23"/>
      <c r="N21" s="23"/>
      <c r="O21" s="12" t="s">
        <v>56</v>
      </c>
      <c r="P21" s="23"/>
      <c r="Q21" s="23"/>
      <c r="R21" s="23"/>
      <c r="S21" s="23"/>
    </row>
    <row r="22" spans="4:19" ht="18.75">
      <c r="D22" s="23"/>
      <c r="E22" s="23"/>
      <c r="M22" s="23"/>
      <c r="N22" s="23"/>
      <c r="O22" s="23"/>
      <c r="P22" s="23"/>
      <c r="Q22" s="23"/>
      <c r="R22" s="23"/>
      <c r="S22" s="23"/>
    </row>
    <row r="23" spans="4:19" ht="18.75">
      <c r="D23" s="23"/>
      <c r="E23" s="23"/>
      <c r="M23" s="23"/>
      <c r="N23" s="23"/>
      <c r="O23" s="23"/>
      <c r="P23" s="23"/>
      <c r="Q23" s="23"/>
      <c r="R23" s="23"/>
      <c r="S23" s="23"/>
    </row>
    <row r="24" spans="4:19" ht="18.75">
      <c r="D24" s="23"/>
      <c r="E24" s="23"/>
      <c r="M24" s="23"/>
      <c r="N24" s="23"/>
      <c r="O24" s="23"/>
      <c r="P24" s="23"/>
      <c r="Q24" s="23"/>
      <c r="R24" s="23"/>
      <c r="S24" s="23"/>
    </row>
    <row r="25" spans="4:19" ht="18.75">
      <c r="D25" s="23"/>
      <c r="M25" s="23"/>
      <c r="N25" s="23"/>
      <c r="O25" s="23"/>
      <c r="P25" s="23"/>
      <c r="Q25" s="23"/>
      <c r="R25" s="23"/>
      <c r="S25" s="23"/>
    </row>
    <row r="26" spans="4:19" ht="18.75">
      <c r="D26" s="23"/>
      <c r="M26" s="23"/>
      <c r="N26" s="23"/>
      <c r="O26" s="23"/>
      <c r="P26" s="23"/>
      <c r="Q26" s="23"/>
      <c r="R26" s="23"/>
      <c r="S26" s="23"/>
    </row>
    <row r="27" spans="4:19" ht="18.75">
      <c r="D27" s="23"/>
      <c r="M27" s="23"/>
      <c r="N27" s="23"/>
      <c r="O27" s="23"/>
      <c r="P27" s="23"/>
      <c r="Q27" s="23"/>
      <c r="R27" s="23"/>
      <c r="S27" s="23"/>
    </row>
    <row r="28" ht="18.75">
      <c r="D28" s="23"/>
    </row>
    <row r="29" ht="18.75">
      <c r="D29" s="23"/>
    </row>
    <row r="30" ht="18.75">
      <c r="D30" s="23"/>
    </row>
  </sheetData>
  <mergeCells count="9">
    <mergeCell ref="A6:A7"/>
    <mergeCell ref="B6:B7"/>
    <mergeCell ref="C6:C7"/>
    <mergeCell ref="D6:G6"/>
    <mergeCell ref="S6:S7"/>
    <mergeCell ref="I6:I7"/>
    <mergeCell ref="J6:L6"/>
    <mergeCell ref="M6:O6"/>
    <mergeCell ref="P6:R6"/>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C14" sqref="C14"/>
    </sheetView>
  </sheetViews>
  <sheetFormatPr defaultColWidth="9.140625" defaultRowHeight="12.75"/>
  <cols>
    <col min="1" max="1" width="3.140625" style="13" customWidth="1"/>
    <col min="2" max="2" width="38.00390625" style="13" customWidth="1"/>
    <col min="3" max="3" width="10.00390625" style="13" customWidth="1"/>
    <col min="4" max="4" width="8.28125" style="13" customWidth="1"/>
    <col min="5" max="5" width="7.421875" style="13" customWidth="1"/>
    <col min="6" max="6" width="9.140625" style="13" customWidth="1"/>
    <col min="7" max="7" width="6.7109375" style="13" customWidth="1"/>
    <col min="8" max="8" width="9.140625" style="13" customWidth="1"/>
    <col min="9" max="9" width="9.8515625" style="13" customWidth="1"/>
    <col min="10" max="16384" width="9.140625" style="13" customWidth="1"/>
  </cols>
  <sheetData>
    <row r="1" spans="1:5" ht="18.75">
      <c r="A1" s="13" t="s">
        <v>0</v>
      </c>
      <c r="D1" s="1" t="s">
        <v>1</v>
      </c>
      <c r="E1" s="1"/>
    </row>
    <row r="2" spans="1:5" ht="18.75">
      <c r="A2" s="1" t="s">
        <v>2</v>
      </c>
      <c r="E2" s="25" t="s">
        <v>3</v>
      </c>
    </row>
    <row r="4" spans="1:9" ht="18.75">
      <c r="A4" s="98" t="s">
        <v>57</v>
      </c>
      <c r="B4" s="98"/>
      <c r="C4" s="98"/>
      <c r="D4" s="98"/>
      <c r="E4" s="98"/>
      <c r="F4" s="98"/>
      <c r="G4" s="98"/>
      <c r="H4" s="98"/>
      <c r="I4" s="98"/>
    </row>
    <row r="5" spans="1:8" ht="18.75">
      <c r="A5" s="13" t="s">
        <v>5</v>
      </c>
      <c r="H5" s="1" t="s">
        <v>58</v>
      </c>
    </row>
    <row r="6" spans="1:9" s="4" customFormat="1" ht="18.75">
      <c r="A6" s="96" t="s">
        <v>7</v>
      </c>
      <c r="B6" s="96" t="s">
        <v>59</v>
      </c>
      <c r="C6" s="96" t="s">
        <v>60</v>
      </c>
      <c r="D6" s="99" t="s">
        <v>61</v>
      </c>
      <c r="E6" s="100"/>
      <c r="F6" s="96" t="s">
        <v>62</v>
      </c>
      <c r="G6" s="96" t="s">
        <v>63</v>
      </c>
      <c r="H6" s="96" t="s">
        <v>64</v>
      </c>
      <c r="I6" s="96" t="s">
        <v>65</v>
      </c>
    </row>
    <row r="7" spans="1:9" s="4" customFormat="1" ht="75" customHeight="1">
      <c r="A7" s="96"/>
      <c r="B7" s="96"/>
      <c r="C7" s="96"/>
      <c r="D7" s="3" t="s">
        <v>66</v>
      </c>
      <c r="E7" s="3" t="s">
        <v>67</v>
      </c>
      <c r="F7" s="96"/>
      <c r="G7" s="96"/>
      <c r="H7" s="96"/>
      <c r="I7" s="96"/>
    </row>
    <row r="8" spans="1:9" s="42" customFormat="1" ht="18.75">
      <c r="A8" s="43">
        <v>1</v>
      </c>
      <c r="B8" s="43">
        <v>2</v>
      </c>
      <c r="C8" s="43">
        <v>3</v>
      </c>
      <c r="D8" s="43">
        <v>4</v>
      </c>
      <c r="E8" s="43">
        <v>5</v>
      </c>
      <c r="F8" s="43">
        <v>6</v>
      </c>
      <c r="G8" s="43">
        <v>7</v>
      </c>
      <c r="H8" s="43">
        <v>8</v>
      </c>
      <c r="I8" s="43" t="s">
        <v>68</v>
      </c>
    </row>
    <row r="9" spans="1:9" s="1" customFormat="1" ht="18.75">
      <c r="A9" s="5" t="s">
        <v>26</v>
      </c>
      <c r="B9" s="5" t="s">
        <v>69</v>
      </c>
      <c r="C9" s="6">
        <f aca="true" t="shared" si="0" ref="C9:F10">C10</f>
        <v>418399.02006</v>
      </c>
      <c r="D9" s="6">
        <f t="shared" si="0"/>
        <v>189000</v>
      </c>
      <c r="E9" s="6">
        <f t="shared" si="0"/>
        <v>0</v>
      </c>
      <c r="F9" s="6">
        <f t="shared" si="0"/>
        <v>607399.02006</v>
      </c>
      <c r="G9" s="6"/>
      <c r="H9" s="6">
        <f>H10</f>
        <v>0</v>
      </c>
      <c r="I9" s="6"/>
    </row>
    <row r="10" spans="1:9" s="1" customFormat="1" ht="18.75">
      <c r="A10" s="7" t="s">
        <v>70</v>
      </c>
      <c r="B10" s="7" t="s">
        <v>71</v>
      </c>
      <c r="C10" s="8">
        <f t="shared" si="0"/>
        <v>418399.02006</v>
      </c>
      <c r="D10" s="8">
        <f t="shared" si="0"/>
        <v>189000</v>
      </c>
      <c r="E10" s="8">
        <f t="shared" si="0"/>
        <v>0</v>
      </c>
      <c r="F10" s="8">
        <f t="shared" si="0"/>
        <v>607399.02006</v>
      </c>
      <c r="G10" s="26"/>
      <c r="H10" s="8"/>
      <c r="I10" s="8"/>
    </row>
    <row r="11" spans="1:9" ht="18.75">
      <c r="A11" s="15">
        <v>1</v>
      </c>
      <c r="B11" s="27" t="s">
        <v>72</v>
      </c>
      <c r="C11" s="16">
        <f>'[1]DT cty con,lk...'!F13/1000000</f>
        <v>418399.02006</v>
      </c>
      <c r="D11" s="16">
        <f>'[1]DT cty con,lk...'!I13/1000000</f>
        <v>189000</v>
      </c>
      <c r="E11" s="16"/>
      <c r="F11" s="16">
        <f>C11+D11-E11</f>
        <v>607399.02006</v>
      </c>
      <c r="G11" s="51">
        <f>'[1]DT cty con,lk...'!E13</f>
        <v>50</v>
      </c>
      <c r="H11" s="16"/>
      <c r="I11" s="16"/>
    </row>
    <row r="12" spans="1:9" s="1" customFormat="1" ht="18.75">
      <c r="A12" s="7" t="s">
        <v>73</v>
      </c>
      <c r="B12" s="7" t="s">
        <v>74</v>
      </c>
      <c r="C12" s="8"/>
      <c r="D12" s="8"/>
      <c r="E12" s="8"/>
      <c r="F12" s="8"/>
      <c r="G12" s="26"/>
      <c r="H12" s="8"/>
      <c r="I12" s="8"/>
    </row>
    <row r="13" spans="1:9" ht="18.75">
      <c r="A13" s="15"/>
      <c r="B13" s="15"/>
      <c r="C13" s="16"/>
      <c r="D13" s="16"/>
      <c r="E13" s="16"/>
      <c r="F13" s="16"/>
      <c r="G13" s="51"/>
      <c r="H13" s="16"/>
      <c r="I13" s="16"/>
    </row>
    <row r="14" spans="1:9" s="1" customFormat="1" ht="18.75">
      <c r="A14" s="7" t="s">
        <v>75</v>
      </c>
      <c r="B14" s="7" t="s">
        <v>76</v>
      </c>
      <c r="C14" s="8"/>
      <c r="D14" s="8"/>
      <c r="E14" s="8"/>
      <c r="F14" s="8"/>
      <c r="G14" s="26"/>
      <c r="H14" s="8"/>
      <c r="I14" s="8"/>
    </row>
    <row r="15" spans="1:9" ht="18.75">
      <c r="A15" s="15"/>
      <c r="B15" s="15"/>
      <c r="C15" s="16"/>
      <c r="D15" s="16"/>
      <c r="E15" s="16"/>
      <c r="F15" s="16"/>
      <c r="G15" s="51"/>
      <c r="H15" s="16"/>
      <c r="I15" s="16"/>
    </row>
    <row r="16" spans="1:9" s="1" customFormat="1" ht="18.75">
      <c r="A16" s="7" t="s">
        <v>28</v>
      </c>
      <c r="B16" s="7" t="s">
        <v>77</v>
      </c>
      <c r="C16" s="8">
        <f>C17+C20</f>
        <v>99416.8</v>
      </c>
      <c r="D16" s="8">
        <f>D17+D20</f>
        <v>913.92</v>
      </c>
      <c r="E16" s="8">
        <f>E17+E20</f>
        <v>7361.8</v>
      </c>
      <c r="F16" s="8">
        <f>F17+F20</f>
        <v>92968.92</v>
      </c>
      <c r="G16" s="8"/>
      <c r="H16" s="8">
        <f>H17+H20</f>
        <v>4214.1333</v>
      </c>
      <c r="I16" s="8"/>
    </row>
    <row r="17" spans="1:9" s="1" customFormat="1" ht="18.75">
      <c r="A17" s="7" t="s">
        <v>70</v>
      </c>
      <c r="B17" s="7" t="s">
        <v>71</v>
      </c>
      <c r="C17" s="8">
        <f>C18</f>
        <v>18404.5</v>
      </c>
      <c r="D17" s="8">
        <f>D18</f>
        <v>0</v>
      </c>
      <c r="E17" s="8">
        <f>E18</f>
        <v>7361.8</v>
      </c>
      <c r="F17" s="8">
        <f>F18</f>
        <v>11042.7</v>
      </c>
      <c r="G17" s="8"/>
      <c r="H17" s="8">
        <f>H18</f>
        <v>2429.3940000000002</v>
      </c>
      <c r="I17" s="8"/>
    </row>
    <row r="18" spans="1:9" ht="18.75">
      <c r="A18" s="15">
        <v>1</v>
      </c>
      <c r="B18" s="27" t="s">
        <v>78</v>
      </c>
      <c r="C18" s="16">
        <f>'[1]DT cty con,lk...'!G12/1000000</f>
        <v>18404.5</v>
      </c>
      <c r="D18" s="16"/>
      <c r="E18" s="16">
        <f>-'[1]DT cty con,lk...'!I12/1000000</f>
        <v>7361.8</v>
      </c>
      <c r="F18" s="16">
        <f>C18+D18-E18</f>
        <v>11042.7</v>
      </c>
      <c r="G18" s="51">
        <f>'[1]DT cty con,lk...'!O12</f>
        <v>61.348333333333336</v>
      </c>
      <c r="H18" s="52">
        <f>F18*0.22</f>
        <v>2429.3940000000002</v>
      </c>
      <c r="I18" s="53" t="s">
        <v>79</v>
      </c>
    </row>
    <row r="19" spans="1:9" s="1" customFormat="1" ht="18.75">
      <c r="A19" s="7" t="s">
        <v>73</v>
      </c>
      <c r="B19" s="7" t="s">
        <v>74</v>
      </c>
      <c r="C19" s="8"/>
      <c r="D19" s="8"/>
      <c r="E19" s="8"/>
      <c r="F19" s="8"/>
      <c r="G19" s="26"/>
      <c r="H19" s="28"/>
      <c r="I19" s="8"/>
    </row>
    <row r="20" spans="1:9" s="1" customFormat="1" ht="18.75">
      <c r="A20" s="7" t="s">
        <v>75</v>
      </c>
      <c r="B20" s="7" t="s">
        <v>76</v>
      </c>
      <c r="C20" s="8">
        <f>'[1]DT cty con,lk...'!F17/1000000</f>
        <v>81012.3</v>
      </c>
      <c r="D20" s="8">
        <f>'[1]DT cty con,lk...'!I17/1000000</f>
        <v>913.92</v>
      </c>
      <c r="E20" s="8"/>
      <c r="F20" s="8">
        <f aca="true" t="shared" si="1" ref="F20:F25">C20+D20-E20</f>
        <v>81926.22</v>
      </c>
      <c r="G20" s="8"/>
      <c r="H20" s="8">
        <f>SUM(H21:H25)</f>
        <v>1784.7393000000002</v>
      </c>
      <c r="I20" s="8"/>
    </row>
    <row r="21" spans="1:9" ht="18.75">
      <c r="A21" s="15">
        <v>1</v>
      </c>
      <c r="B21" s="27" t="s">
        <v>80</v>
      </c>
      <c r="C21" s="16">
        <f>'[1]DT cty con,lk...'!F18/1000000</f>
        <v>28085</v>
      </c>
      <c r="D21" s="15"/>
      <c r="E21" s="15"/>
      <c r="F21" s="16">
        <f t="shared" si="1"/>
        <v>28085</v>
      </c>
      <c r="G21" s="51">
        <f>'[1]DT cty con,lk...'!E18</f>
        <v>10.45969006394619</v>
      </c>
      <c r="H21" s="52"/>
      <c r="I21" s="15"/>
    </row>
    <row r="22" spans="1:9" ht="18.75">
      <c r="A22" s="15">
        <v>2</v>
      </c>
      <c r="B22" s="27" t="s">
        <v>81</v>
      </c>
      <c r="C22" s="16">
        <f>'[1]DT cty con,lk...'!F19/1000000</f>
        <v>22000</v>
      </c>
      <c r="D22" s="15"/>
      <c r="E22" s="15"/>
      <c r="F22" s="16">
        <f t="shared" si="1"/>
        <v>22000</v>
      </c>
      <c r="G22" s="51">
        <f>'[1]DT cty con,lk...'!E19</f>
        <v>5</v>
      </c>
      <c r="H22" s="52"/>
      <c r="I22" s="15"/>
    </row>
    <row r="23" spans="1:9" ht="18.75">
      <c r="A23" s="15">
        <v>3</v>
      </c>
      <c r="B23" s="27" t="s">
        <v>82</v>
      </c>
      <c r="C23" s="16">
        <f>'[1]DT cty con,lk...'!F20/1000000</f>
        <v>25923.3</v>
      </c>
      <c r="D23" s="54">
        <f>'[1]DT cty con,lk...'!I20/1000000</f>
        <v>913.92</v>
      </c>
      <c r="E23" s="7"/>
      <c r="F23" s="16">
        <f t="shared" si="1"/>
        <v>26837.219999999998</v>
      </c>
      <c r="G23" s="51">
        <f>'[1]DT cty con,lk...'!E20</f>
        <v>9.550368352080795</v>
      </c>
      <c r="H23" s="52">
        <f>25765.22*0.065</f>
        <v>1674.7393000000002</v>
      </c>
      <c r="I23" s="55" t="s">
        <v>83</v>
      </c>
    </row>
    <row r="24" spans="1:9" ht="18.75">
      <c r="A24" s="15">
        <v>4</v>
      </c>
      <c r="B24" s="27" t="s">
        <v>84</v>
      </c>
      <c r="C24" s="16">
        <f>'[1]DT cty con,lk...'!F21/1000000</f>
        <v>3000</v>
      </c>
      <c r="D24" s="15"/>
      <c r="E24" s="15"/>
      <c r="F24" s="16">
        <f t="shared" si="1"/>
        <v>3000</v>
      </c>
      <c r="G24" s="51">
        <f>'[1]DT cty con,lk...'!E21</f>
        <v>3</v>
      </c>
      <c r="H24" s="52"/>
      <c r="I24" s="15"/>
    </row>
    <row r="25" spans="1:9" ht="18.75">
      <c r="A25" s="19">
        <v>5</v>
      </c>
      <c r="B25" s="29" t="s">
        <v>85</v>
      </c>
      <c r="C25" s="20">
        <f>'[1]DT cty con,lk...'!F22/1000000</f>
        <v>2004</v>
      </c>
      <c r="D25" s="19"/>
      <c r="E25" s="19"/>
      <c r="F25" s="20">
        <f t="shared" si="1"/>
        <v>2004</v>
      </c>
      <c r="G25" s="56">
        <f>'[1]DT cty con,lk...'!E22</f>
        <v>7.4074074074074066</v>
      </c>
      <c r="H25" s="57">
        <f>2000*5.5%</f>
        <v>110</v>
      </c>
      <c r="I25" s="58" t="s">
        <v>86</v>
      </c>
    </row>
    <row r="26" spans="1:9" ht="18.75">
      <c r="A26" s="30" t="s">
        <v>139</v>
      </c>
      <c r="B26" s="31"/>
      <c r="C26" s="59"/>
      <c r="D26" s="60"/>
      <c r="E26" s="60"/>
      <c r="F26" s="59"/>
      <c r="G26" s="61"/>
      <c r="H26" s="62"/>
      <c r="I26" s="60"/>
    </row>
    <row r="27" spans="1:9" ht="18.75">
      <c r="A27" s="60" t="s">
        <v>87</v>
      </c>
      <c r="B27" s="31"/>
      <c r="C27" s="59"/>
      <c r="D27" s="60"/>
      <c r="E27" s="60"/>
      <c r="F27" s="59"/>
      <c r="G27" s="61"/>
      <c r="H27" s="62"/>
      <c r="I27" s="60"/>
    </row>
    <row r="28" spans="6:7" ht="18.75">
      <c r="F28" s="60" t="s">
        <v>53</v>
      </c>
      <c r="G28" s="60"/>
    </row>
    <row r="29" spans="2:8" s="1" customFormat="1" ht="18.75">
      <c r="B29" s="11" t="s">
        <v>54</v>
      </c>
      <c r="D29" s="1" t="s">
        <v>55</v>
      </c>
      <c r="H29" s="1" t="s">
        <v>56</v>
      </c>
    </row>
  </sheetData>
  <mergeCells count="9">
    <mergeCell ref="A4:I4"/>
    <mergeCell ref="A6:A7"/>
    <mergeCell ref="B6:B7"/>
    <mergeCell ref="C6:C7"/>
    <mergeCell ref="D6:E6"/>
    <mergeCell ref="F6:F7"/>
    <mergeCell ref="G6:G7"/>
    <mergeCell ref="H6:H7"/>
    <mergeCell ref="I6:I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33"/>
  <sheetViews>
    <sheetView workbookViewId="0" topLeftCell="A25">
      <selection activeCell="D12" sqref="D12"/>
    </sheetView>
  </sheetViews>
  <sheetFormatPr defaultColWidth="9.140625" defaultRowHeight="12.75"/>
  <cols>
    <col min="1" max="1" width="21.00390625" style="13" customWidth="1"/>
    <col min="2" max="2" width="6.8515625" style="13" customWidth="1"/>
    <col min="3" max="3" width="11.8515625" style="13" customWidth="1"/>
    <col min="4" max="4" width="12.421875" style="13" customWidth="1"/>
    <col min="5" max="5" width="9.140625" style="13" customWidth="1"/>
    <col min="6" max="6" width="11.00390625" style="13" customWidth="1"/>
    <col min="7" max="7" width="11.7109375" style="13" customWidth="1"/>
    <col min="8" max="8" width="11.140625" style="13" customWidth="1"/>
    <col min="9" max="9" width="10.140625" style="13" customWidth="1"/>
    <col min="10" max="16384" width="9.140625" style="13" customWidth="1"/>
  </cols>
  <sheetData>
    <row r="1" spans="1:5" ht="18.75">
      <c r="A1" s="13" t="s">
        <v>0</v>
      </c>
      <c r="E1" s="1" t="s">
        <v>1</v>
      </c>
    </row>
    <row r="2" spans="1:5" ht="18.75">
      <c r="A2" s="1" t="s">
        <v>2</v>
      </c>
      <c r="B2" s="1"/>
      <c r="E2" s="2" t="s">
        <v>3</v>
      </c>
    </row>
    <row r="4" spans="1:9" ht="18.75">
      <c r="A4" s="98" t="s">
        <v>88</v>
      </c>
      <c r="B4" s="98"/>
      <c r="C4" s="98"/>
      <c r="D4" s="98"/>
      <c r="E4" s="98"/>
      <c r="F4" s="98"/>
      <c r="G4" s="98"/>
      <c r="H4" s="98"/>
      <c r="I4" s="98"/>
    </row>
    <row r="5" spans="1:9" ht="18.75">
      <c r="A5" s="73" t="s">
        <v>5</v>
      </c>
      <c r="B5" s="73"/>
      <c r="C5" s="73"/>
      <c r="D5" s="73"/>
      <c r="E5" s="73"/>
      <c r="F5" s="73"/>
      <c r="G5" s="73"/>
      <c r="H5" s="73"/>
      <c r="I5" s="73"/>
    </row>
    <row r="6" ht="18.75">
      <c r="H6" s="1" t="s">
        <v>89</v>
      </c>
    </row>
    <row r="7" spans="1:9" s="1" customFormat="1" ht="18.75">
      <c r="A7" s="96" t="s">
        <v>90</v>
      </c>
      <c r="B7" s="96" t="s">
        <v>91</v>
      </c>
      <c r="C7" s="96" t="s">
        <v>92</v>
      </c>
      <c r="D7" s="96" t="s">
        <v>93</v>
      </c>
      <c r="E7" s="97" t="s">
        <v>94</v>
      </c>
      <c r="F7" s="97"/>
      <c r="G7" s="97" t="s">
        <v>95</v>
      </c>
      <c r="H7" s="97"/>
      <c r="I7" s="97"/>
    </row>
    <row r="8" spans="1:9" s="1" customFormat="1" ht="53.25" customHeight="1">
      <c r="A8" s="96"/>
      <c r="B8" s="96"/>
      <c r="C8" s="96"/>
      <c r="D8" s="96"/>
      <c r="E8" s="14" t="s">
        <v>96</v>
      </c>
      <c r="F8" s="14" t="s">
        <v>97</v>
      </c>
      <c r="G8" s="14" t="s">
        <v>92</v>
      </c>
      <c r="H8" s="14" t="s">
        <v>93</v>
      </c>
      <c r="I8" s="14" t="s">
        <v>96</v>
      </c>
    </row>
    <row r="9" spans="1:9" s="42" customFormat="1" ht="18.75">
      <c r="A9" s="96"/>
      <c r="B9" s="96"/>
      <c r="C9" s="43">
        <v>1</v>
      </c>
      <c r="D9" s="43">
        <v>2</v>
      </c>
      <c r="E9" s="43">
        <v>3</v>
      </c>
      <c r="F9" s="43">
        <v>4</v>
      </c>
      <c r="G9" s="43" t="s">
        <v>98</v>
      </c>
      <c r="H9" s="43" t="s">
        <v>99</v>
      </c>
      <c r="I9" s="43" t="s">
        <v>100</v>
      </c>
    </row>
    <row r="10" spans="1:9" s="1" customFormat="1" ht="34.5" customHeight="1">
      <c r="A10" s="32" t="s">
        <v>101</v>
      </c>
      <c r="B10" s="32"/>
      <c r="C10" s="33"/>
      <c r="D10" s="33"/>
      <c r="E10" s="33"/>
      <c r="F10" s="33"/>
      <c r="G10" s="33"/>
      <c r="H10" s="33"/>
      <c r="I10" s="33"/>
    </row>
    <row r="11" spans="1:9" ht="34.5" customHeight="1">
      <c r="A11" s="44" t="s">
        <v>102</v>
      </c>
      <c r="B11" s="44" t="s">
        <v>103</v>
      </c>
      <c r="C11" s="45">
        <v>8790.032</v>
      </c>
      <c r="D11" s="45">
        <v>8133.867</v>
      </c>
      <c r="E11" s="45">
        <v>6300</v>
      </c>
      <c r="F11" s="45">
        <f>'[1]NHAP XUAT TP'!E16</f>
        <v>6330.948</v>
      </c>
      <c r="G11" s="46">
        <f>F11/C11*100</f>
        <v>72.02417465601947</v>
      </c>
      <c r="H11" s="46">
        <f>F11/D11*100</f>
        <v>77.83441750399902</v>
      </c>
      <c r="I11" s="46">
        <f>F11/E11*100</f>
        <v>100.4912380952381</v>
      </c>
    </row>
    <row r="12" spans="1:9" ht="34.5" customHeight="1">
      <c r="A12" s="44" t="s">
        <v>104</v>
      </c>
      <c r="B12" s="44" t="s">
        <v>103</v>
      </c>
      <c r="C12" s="45">
        <v>7341.896</v>
      </c>
      <c r="D12" s="45">
        <v>8030.713</v>
      </c>
      <c r="E12" s="45">
        <v>6500</v>
      </c>
      <c r="F12" s="45">
        <f>'[1]NHAP XUAT TP'!I16</f>
        <v>6902.503000000001</v>
      </c>
      <c r="G12" s="46">
        <f aca="true" t="shared" si="0" ref="G12:G31">F12/C12*100</f>
        <v>94.01526526662869</v>
      </c>
      <c r="H12" s="46">
        <f aca="true" t="shared" si="1" ref="H12:H31">F12/D12*100</f>
        <v>85.95130967823157</v>
      </c>
      <c r="I12" s="46">
        <f aca="true" t="shared" si="2" ref="I12:I31">F12/E12*100</f>
        <v>106.19235384615386</v>
      </c>
    </row>
    <row r="13" spans="1:9" ht="34.5" customHeight="1">
      <c r="A13" s="44" t="s">
        <v>105</v>
      </c>
      <c r="B13" s="44" t="s">
        <v>103</v>
      </c>
      <c r="C13" s="45">
        <v>2622.712</v>
      </c>
      <c r="D13" s="45">
        <f>C13+D11-D12</f>
        <v>2725.866</v>
      </c>
      <c r="E13" s="45">
        <f>D13+E11-E12</f>
        <v>2525.866</v>
      </c>
      <c r="F13" s="45">
        <f>D13+F11-F12</f>
        <v>2154.3109999999997</v>
      </c>
      <c r="G13" s="46">
        <f t="shared" si="0"/>
        <v>82.14058577533483</v>
      </c>
      <c r="H13" s="46">
        <f t="shared" si="1"/>
        <v>79.03216812565253</v>
      </c>
      <c r="I13" s="46">
        <f t="shared" si="2"/>
        <v>85.28999558963143</v>
      </c>
    </row>
    <row r="14" spans="1:9" s="1" customFormat="1" ht="34.5" customHeight="1">
      <c r="A14" s="34" t="s">
        <v>106</v>
      </c>
      <c r="B14" s="34"/>
      <c r="C14" s="35"/>
      <c r="D14" s="35"/>
      <c r="E14" s="35"/>
      <c r="F14" s="35"/>
      <c r="G14" s="46"/>
      <c r="H14" s="46"/>
      <c r="I14" s="46"/>
    </row>
    <row r="15" spans="1:9" ht="34.5" customHeight="1">
      <c r="A15" s="44" t="s">
        <v>107</v>
      </c>
      <c r="B15" s="44" t="s">
        <v>108</v>
      </c>
      <c r="C15" s="45">
        <f>725929.004805</f>
        <v>725929.004805</v>
      </c>
      <c r="D15" s="45">
        <f>'[1]KQKD-01'!F9/1000000</f>
        <v>548510.106699</v>
      </c>
      <c r="E15" s="45">
        <f>328390+22743</f>
        <v>351133</v>
      </c>
      <c r="F15" s="45">
        <f>('[1]TH TAI CHINH '!F37+'[1]TH TAI CHINH '!F39)/1000000</f>
        <v>384868.81827</v>
      </c>
      <c r="G15" s="46">
        <f t="shared" si="0"/>
        <v>53.01741846964552</v>
      </c>
      <c r="H15" s="46">
        <f t="shared" si="1"/>
        <v>70.16622183795063</v>
      </c>
      <c r="I15" s="46">
        <f t="shared" si="2"/>
        <v>109.60770371055982</v>
      </c>
    </row>
    <row r="16" spans="1:9" ht="34.5" customHeight="1">
      <c r="A16" s="44" t="s">
        <v>109</v>
      </c>
      <c r="B16" s="44" t="s">
        <v>108</v>
      </c>
      <c r="C16" s="45"/>
      <c r="D16" s="45"/>
      <c r="E16" s="45"/>
      <c r="F16" s="45"/>
      <c r="G16" s="46"/>
      <c r="H16" s="46"/>
      <c r="I16" s="46"/>
    </row>
    <row r="17" spans="1:9" ht="34.5" customHeight="1">
      <c r="A17" s="44" t="s">
        <v>110</v>
      </c>
      <c r="B17" s="44" t="s">
        <v>108</v>
      </c>
      <c r="C17" s="45">
        <v>725929.004805</v>
      </c>
      <c r="D17" s="45">
        <f>D15-D16</f>
        <v>548510.106699</v>
      </c>
      <c r="E17" s="45">
        <f>328390+22743</f>
        <v>351133</v>
      </c>
      <c r="F17" s="45">
        <f>F15-F16</f>
        <v>384868.81827</v>
      </c>
      <c r="G17" s="46">
        <f t="shared" si="0"/>
        <v>53.01741846964552</v>
      </c>
      <c r="H17" s="46">
        <f t="shared" si="1"/>
        <v>70.16622183795063</v>
      </c>
      <c r="I17" s="46">
        <f t="shared" si="2"/>
        <v>109.60770371055982</v>
      </c>
    </row>
    <row r="18" spans="1:9" ht="34.5" customHeight="1">
      <c r="A18" s="44" t="s">
        <v>111</v>
      </c>
      <c r="B18" s="44" t="s">
        <v>108</v>
      </c>
      <c r="C18" s="45">
        <v>344111.988991</v>
      </c>
      <c r="D18" s="45">
        <f>'[1]KQKD-01'!F12/1000000</f>
        <v>345358.698606</v>
      </c>
      <c r="E18" s="45">
        <f>293747+20241+1318-14144-21086</f>
        <v>280076</v>
      </c>
      <c r="F18" s="45">
        <f>('[1]TH TAI CHINH '!F30+'[1]TH TAI CHINH '!F40)/1000000</f>
        <v>288663.96533405466</v>
      </c>
      <c r="G18" s="46">
        <f t="shared" si="0"/>
        <v>83.88663416827494</v>
      </c>
      <c r="H18" s="46">
        <f t="shared" si="1"/>
        <v>83.58381199003037</v>
      </c>
      <c r="I18" s="46">
        <f t="shared" si="2"/>
        <v>103.06629819550932</v>
      </c>
    </row>
    <row r="19" spans="1:9" ht="34.5" customHeight="1">
      <c r="A19" s="44" t="s">
        <v>112</v>
      </c>
      <c r="B19" s="44" t="s">
        <v>108</v>
      </c>
      <c r="C19" s="45">
        <v>381817.015814</v>
      </c>
      <c r="D19" s="45">
        <f>D17-D18</f>
        <v>203151.408093</v>
      </c>
      <c r="E19" s="45">
        <f>E17-E18</f>
        <v>71057</v>
      </c>
      <c r="F19" s="45">
        <f>F17-F18</f>
        <v>96204.85293594532</v>
      </c>
      <c r="G19" s="46">
        <f t="shared" si="0"/>
        <v>25.196586048121798</v>
      </c>
      <c r="H19" s="46">
        <f t="shared" si="1"/>
        <v>47.356232397810416</v>
      </c>
      <c r="I19" s="46">
        <f t="shared" si="2"/>
        <v>135.39109860526807</v>
      </c>
    </row>
    <row r="20" spans="1:9" ht="34.5" customHeight="1">
      <c r="A20" s="44" t="s">
        <v>113</v>
      </c>
      <c r="B20" s="44" t="s">
        <v>108</v>
      </c>
      <c r="C20" s="45">
        <v>29766.66405</v>
      </c>
      <c r="D20" s="45">
        <f>'[1]KQKD-01'!F14/1000000</f>
        <v>22280.60462</v>
      </c>
      <c r="E20" s="45">
        <v>14022</v>
      </c>
      <c r="F20" s="45">
        <f>'[1]TH TAI CHINH '!F41/1000000</f>
        <v>16771.062113</v>
      </c>
      <c r="G20" s="46">
        <f t="shared" si="0"/>
        <v>56.34175897181196</v>
      </c>
      <c r="H20" s="46">
        <f t="shared" si="1"/>
        <v>75.27202425173685</v>
      </c>
      <c r="I20" s="46">
        <f t="shared" si="2"/>
        <v>119.60534954357438</v>
      </c>
    </row>
    <row r="21" spans="1:9" ht="34.5" customHeight="1">
      <c r="A21" s="44" t="s">
        <v>114</v>
      </c>
      <c r="B21" s="44" t="s">
        <v>108</v>
      </c>
      <c r="C21" s="45">
        <v>8141.330477</v>
      </c>
      <c r="D21" s="45">
        <f>'[1]KQKD-01'!F15/1000000</f>
        <v>13764.824405</v>
      </c>
      <c r="E21" s="45">
        <v>19610</v>
      </c>
      <c r="F21" s="45">
        <f>'[1]TH TAI CHINH '!F42/1000000</f>
        <v>23692.276105</v>
      </c>
      <c r="G21" s="46">
        <f t="shared" si="0"/>
        <v>291.0123372578086</v>
      </c>
      <c r="H21" s="46">
        <f t="shared" si="1"/>
        <v>172.12189133625205</v>
      </c>
      <c r="I21" s="46">
        <f t="shared" si="2"/>
        <v>120.81731823049464</v>
      </c>
    </row>
    <row r="22" spans="1:9" ht="34.5" customHeight="1">
      <c r="A22" s="44" t="s">
        <v>115</v>
      </c>
      <c r="B22" s="44" t="s">
        <v>108</v>
      </c>
      <c r="C22" s="45">
        <v>19897.367343</v>
      </c>
      <c r="D22" s="45">
        <f>'[1]KQKD-01'!F17/1000000</f>
        <v>17228.010804</v>
      </c>
      <c r="E22" s="45">
        <f>2.176*6500</f>
        <v>14144.000000000002</v>
      </c>
      <c r="F22" s="45">
        <f>'[1]TH TAI CHINH '!F43/1000000</f>
        <v>16417.912332</v>
      </c>
      <c r="G22" s="46">
        <f t="shared" si="0"/>
        <v>82.51298801987443</v>
      </c>
      <c r="H22" s="46">
        <f t="shared" si="1"/>
        <v>95.29778288848117</v>
      </c>
      <c r="I22" s="46">
        <f t="shared" si="2"/>
        <v>116.07686886312216</v>
      </c>
    </row>
    <row r="23" spans="1:9" ht="34.5" customHeight="1">
      <c r="A23" s="44" t="s">
        <v>116</v>
      </c>
      <c r="B23" s="44" t="s">
        <v>108</v>
      </c>
      <c r="C23" s="45">
        <v>67671.02842</v>
      </c>
      <c r="D23" s="45">
        <f>'[1]KQKD-01'!F18/1000000</f>
        <v>25622.451671</v>
      </c>
      <c r="E23" s="45">
        <f>3.244*6500</f>
        <v>21086</v>
      </c>
      <c r="F23" s="45">
        <f>'[1]TH TAI CHINH '!F44/1000000</f>
        <v>24586.165313</v>
      </c>
      <c r="G23" s="46">
        <f t="shared" si="0"/>
        <v>36.331892520394476</v>
      </c>
      <c r="H23" s="46">
        <f t="shared" si="1"/>
        <v>95.9555534680825</v>
      </c>
      <c r="I23" s="46">
        <f t="shared" si="2"/>
        <v>116.59947506876603</v>
      </c>
    </row>
    <row r="24" spans="1:9" ht="34.5" customHeight="1">
      <c r="A24" s="44" t="s">
        <v>117</v>
      </c>
      <c r="B24" s="44" t="s">
        <v>108</v>
      </c>
      <c r="C24" s="45">
        <v>315873.953624</v>
      </c>
      <c r="D24" s="45">
        <f>D19+D20-D21-D22-D23</f>
        <v>168816.72583300003</v>
      </c>
      <c r="E24" s="45">
        <f>E19+E20-E21-E22-E23</f>
        <v>30239</v>
      </c>
      <c r="F24" s="45">
        <f>F19+F20-F21-F22-F23</f>
        <v>48279.56129894531</v>
      </c>
      <c r="G24" s="46">
        <f t="shared" si="0"/>
        <v>15.284438854497893</v>
      </c>
      <c r="H24" s="46">
        <f t="shared" si="1"/>
        <v>28.598802080017414</v>
      </c>
      <c r="I24" s="46">
        <f t="shared" si="2"/>
        <v>159.65991368413407</v>
      </c>
    </row>
    <row r="25" spans="1:9" ht="34.5" customHeight="1">
      <c r="A25" s="44" t="s">
        <v>118</v>
      </c>
      <c r="B25" s="44" t="s">
        <v>108</v>
      </c>
      <c r="C25" s="45">
        <v>9548.345791</v>
      </c>
      <c r="D25" s="45">
        <f>'[1]KQKD-01'!F20/1000000</f>
        <v>28327.385683</v>
      </c>
      <c r="E25" s="45">
        <f>40600+2149</f>
        <v>42749</v>
      </c>
      <c r="F25" s="45">
        <f>'[1]TH TAI CHINH '!F47/1000000</f>
        <v>33104.655345</v>
      </c>
      <c r="G25" s="46">
        <f t="shared" si="0"/>
        <v>346.70566053654557</v>
      </c>
      <c r="H25" s="46">
        <f t="shared" si="1"/>
        <v>116.8644918929704</v>
      </c>
      <c r="I25" s="46">
        <f t="shared" si="2"/>
        <v>77.43960173337388</v>
      </c>
    </row>
    <row r="26" spans="1:9" ht="34.5" customHeight="1">
      <c r="A26" s="44" t="s">
        <v>119</v>
      </c>
      <c r="B26" s="44" t="s">
        <v>108</v>
      </c>
      <c r="C26" s="45">
        <v>10161.398032</v>
      </c>
      <c r="D26" s="45">
        <f>'[1]KQKD-01'!F21/1000000</f>
        <v>3776.749028</v>
      </c>
      <c r="E26" s="45">
        <v>9563</v>
      </c>
      <c r="F26" s="45">
        <f>'[1]TH TAI CHINH '!F49/1000000</f>
        <v>9955.132469</v>
      </c>
      <c r="G26" s="46">
        <f t="shared" si="0"/>
        <v>97.97010645237562</v>
      </c>
      <c r="H26" s="46">
        <f t="shared" si="1"/>
        <v>263.5899922180373</v>
      </c>
      <c r="I26" s="46">
        <f t="shared" si="2"/>
        <v>104.10051729582767</v>
      </c>
    </row>
    <row r="27" spans="1:9" ht="34.5" customHeight="1">
      <c r="A27" s="44" t="s">
        <v>120</v>
      </c>
      <c r="B27" s="44" t="s">
        <v>108</v>
      </c>
      <c r="C27" s="45">
        <f>-613.052241</f>
        <v>-613.052241</v>
      </c>
      <c r="D27" s="45">
        <f>D25-D26</f>
        <v>24550.636655000002</v>
      </c>
      <c r="E27" s="45">
        <f>E25-E26</f>
        <v>33186</v>
      </c>
      <c r="F27" s="45">
        <f>F25-F26</f>
        <v>23149.522876</v>
      </c>
      <c r="G27" s="46">
        <f t="shared" si="0"/>
        <v>-3776.10933095015</v>
      </c>
      <c r="H27" s="46">
        <f t="shared" si="1"/>
        <v>94.29296356469578</v>
      </c>
      <c r="I27" s="46">
        <f t="shared" si="2"/>
        <v>69.75689409992165</v>
      </c>
    </row>
    <row r="28" spans="1:9" ht="34.5" customHeight="1">
      <c r="A28" s="44" t="s">
        <v>121</v>
      </c>
      <c r="B28" s="44" t="s">
        <v>108</v>
      </c>
      <c r="C28" s="45">
        <v>315260.901383</v>
      </c>
      <c r="D28" s="45">
        <f>D24+D27</f>
        <v>193367.36248800004</v>
      </c>
      <c r="E28" s="45">
        <f>E24+E27</f>
        <v>63425</v>
      </c>
      <c r="F28" s="45">
        <f>F24+F27</f>
        <v>71429.08417494531</v>
      </c>
      <c r="G28" s="46">
        <f t="shared" si="0"/>
        <v>22.657133777641675</v>
      </c>
      <c r="H28" s="46">
        <f t="shared" si="1"/>
        <v>36.93957618074148</v>
      </c>
      <c r="I28" s="46">
        <f t="shared" si="2"/>
        <v>112.61976219936194</v>
      </c>
    </row>
    <row r="29" spans="1:9" ht="34.5" customHeight="1">
      <c r="A29" s="44" t="s">
        <v>122</v>
      </c>
      <c r="B29" s="44" t="s">
        <v>108</v>
      </c>
      <c r="C29" s="45">
        <v>56744.434408</v>
      </c>
      <c r="D29" s="45">
        <f>'[1]KQKD-01'!F24/1000000</f>
        <v>37057.809284</v>
      </c>
      <c r="E29" s="45">
        <v>15856</v>
      </c>
      <c r="F29" s="45">
        <f>'[1]KQKD-01'!E24/1000000</f>
        <v>17758.872416</v>
      </c>
      <c r="G29" s="46">
        <f t="shared" si="0"/>
        <v>31.296236540682305</v>
      </c>
      <c r="H29" s="46">
        <f t="shared" si="1"/>
        <v>47.92207839352104</v>
      </c>
      <c r="I29" s="46">
        <f t="shared" si="2"/>
        <v>112.00096125126133</v>
      </c>
    </row>
    <row r="30" spans="1:9" ht="34.5" customHeight="1">
      <c r="A30" s="44" t="s">
        <v>123</v>
      </c>
      <c r="B30" s="44" t="s">
        <v>108</v>
      </c>
      <c r="C30" s="45"/>
      <c r="D30" s="45"/>
      <c r="E30" s="45"/>
      <c r="F30" s="45"/>
      <c r="G30" s="46"/>
      <c r="H30" s="46"/>
      <c r="I30" s="46"/>
    </row>
    <row r="31" spans="1:9" ht="34.5" customHeight="1">
      <c r="A31" s="47" t="s">
        <v>124</v>
      </c>
      <c r="B31" s="47" t="s">
        <v>108</v>
      </c>
      <c r="C31" s="48">
        <v>258516.466975</v>
      </c>
      <c r="D31" s="48">
        <f>D28-D29</f>
        <v>156309.55320400005</v>
      </c>
      <c r="E31" s="48">
        <f>E28-E29</f>
        <v>47569</v>
      </c>
      <c r="F31" s="48">
        <f>F28-F29</f>
        <v>53670.21175894531</v>
      </c>
      <c r="G31" s="49">
        <f t="shared" si="0"/>
        <v>20.760848385002696</v>
      </c>
      <c r="H31" s="49">
        <f t="shared" si="1"/>
        <v>34.33584874297488</v>
      </c>
      <c r="I31" s="49">
        <f t="shared" si="2"/>
        <v>112.82602484589819</v>
      </c>
    </row>
    <row r="32" spans="1:9" ht="18.75">
      <c r="A32" s="50"/>
      <c r="B32" s="50"/>
      <c r="C32" s="50"/>
      <c r="D32" s="50"/>
      <c r="E32" s="50"/>
      <c r="F32" s="50"/>
      <c r="G32" s="50" t="s">
        <v>53</v>
      </c>
      <c r="H32" s="50"/>
      <c r="I32" s="50"/>
    </row>
    <row r="33" spans="1:9" s="1" customFormat="1" ht="18.75">
      <c r="A33" s="36" t="s">
        <v>54</v>
      </c>
      <c r="B33" s="37"/>
      <c r="C33" s="37"/>
      <c r="D33" s="37" t="s">
        <v>55</v>
      </c>
      <c r="E33" s="37"/>
      <c r="F33" s="37"/>
      <c r="G33" s="38" t="s">
        <v>56</v>
      </c>
      <c r="H33" s="37"/>
      <c r="I33" s="37"/>
    </row>
  </sheetData>
  <mergeCells count="8">
    <mergeCell ref="A4:I4"/>
    <mergeCell ref="A5:I5"/>
    <mergeCell ref="A7:A9"/>
    <mergeCell ref="B7:B9"/>
    <mergeCell ref="C7:C8"/>
    <mergeCell ref="D7:D8"/>
    <mergeCell ref="E7:F7"/>
    <mergeCell ref="G7:I7"/>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17"/>
  <sheetViews>
    <sheetView workbookViewId="0" topLeftCell="A13">
      <selection activeCell="B29" sqref="B29"/>
    </sheetView>
  </sheetViews>
  <sheetFormatPr defaultColWidth="9.140625" defaultRowHeight="12.75"/>
  <cols>
    <col min="1" max="1" width="9.140625" style="13" customWidth="1"/>
    <col min="2" max="2" width="73.57421875" style="13" customWidth="1"/>
    <col min="3" max="3" width="10.7109375" style="13" customWidth="1"/>
    <col min="4" max="4" width="11.8515625" style="13" customWidth="1"/>
    <col min="5" max="16384" width="9.140625" style="13" customWidth="1"/>
  </cols>
  <sheetData>
    <row r="1" ht="18.75">
      <c r="A1" s="13" t="s">
        <v>140</v>
      </c>
    </row>
    <row r="2" ht="18.75">
      <c r="A2" s="1" t="s">
        <v>125</v>
      </c>
    </row>
    <row r="4" ht="18.75">
      <c r="A4" s="1" t="s">
        <v>126</v>
      </c>
    </row>
    <row r="5" ht="18.75">
      <c r="A5" s="13" t="s">
        <v>5</v>
      </c>
    </row>
    <row r="6" ht="18.75">
      <c r="C6" s="1" t="s">
        <v>127</v>
      </c>
    </row>
    <row r="7" spans="1:4" s="4" customFormat="1" ht="18.75">
      <c r="A7" s="3" t="s">
        <v>7</v>
      </c>
      <c r="B7" s="3" t="s">
        <v>90</v>
      </c>
      <c r="C7" s="3" t="s">
        <v>128</v>
      </c>
      <c r="D7" s="3" t="s">
        <v>129</v>
      </c>
    </row>
    <row r="8" spans="1:4" ht="64.5" customHeight="1">
      <c r="A8" s="43">
        <v>1</v>
      </c>
      <c r="B8" s="63" t="s">
        <v>130</v>
      </c>
      <c r="C8" s="64" t="s">
        <v>128</v>
      </c>
      <c r="D8" s="65"/>
    </row>
    <row r="9" spans="1:4" ht="74.25" customHeight="1">
      <c r="A9" s="43">
        <v>2</v>
      </c>
      <c r="B9" s="63" t="s">
        <v>131</v>
      </c>
      <c r="C9" s="64" t="s">
        <v>128</v>
      </c>
      <c r="D9" s="65"/>
    </row>
    <row r="10" spans="1:4" ht="64.5" customHeight="1">
      <c r="A10" s="43">
        <v>3</v>
      </c>
      <c r="B10" s="63" t="s">
        <v>132</v>
      </c>
      <c r="C10" s="64" t="s">
        <v>128</v>
      </c>
      <c r="D10" s="65"/>
    </row>
    <row r="11" spans="1:4" ht="64.5" customHeight="1">
      <c r="A11" s="43">
        <v>4</v>
      </c>
      <c r="B11" s="63" t="s">
        <v>133</v>
      </c>
      <c r="C11" s="65"/>
      <c r="D11" s="64" t="s">
        <v>129</v>
      </c>
    </row>
    <row r="12" ht="18.75">
      <c r="A12" s="39" t="s">
        <v>141</v>
      </c>
    </row>
    <row r="13" ht="18.75">
      <c r="A13" s="13" t="s">
        <v>134</v>
      </c>
    </row>
    <row r="14" ht="18.75">
      <c r="A14" s="13" t="s">
        <v>135</v>
      </c>
    </row>
    <row r="15" ht="18.75">
      <c r="A15" s="13" t="s">
        <v>136</v>
      </c>
    </row>
    <row r="16" ht="18.75">
      <c r="B16" s="66" t="s">
        <v>137</v>
      </c>
    </row>
    <row r="17" s="1" customFormat="1" ht="18.75">
      <c r="A17" s="1" t="s">
        <v>138</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18"/>
  <sheetViews>
    <sheetView workbookViewId="0" topLeftCell="A1">
      <selection activeCell="A1" sqref="A1:IV16384"/>
    </sheetView>
  </sheetViews>
  <sheetFormatPr defaultColWidth="9.140625" defaultRowHeight="12.75"/>
  <cols>
    <col min="1" max="1" width="43.57421875" style="13" customWidth="1"/>
    <col min="2" max="2" width="14.8515625" style="13" customWidth="1"/>
    <col min="3" max="3" width="14.00390625" style="13" customWidth="1"/>
    <col min="4" max="4" width="19.57421875" style="13" customWidth="1"/>
    <col min="5" max="16384" width="9.140625" style="13" customWidth="1"/>
  </cols>
  <sheetData>
    <row r="1" spans="1:2" ht="18.75">
      <c r="A1" s="13" t="s">
        <v>0</v>
      </c>
      <c r="B1" s="1" t="s">
        <v>1</v>
      </c>
    </row>
    <row r="2" spans="1:2" ht="18.75">
      <c r="A2" s="1" t="s">
        <v>2</v>
      </c>
      <c r="B2" s="2" t="s">
        <v>3</v>
      </c>
    </row>
    <row r="4" spans="1:4" ht="18.75">
      <c r="A4" s="98" t="s">
        <v>142</v>
      </c>
      <c r="B4" s="98"/>
      <c r="C4" s="98"/>
      <c r="D4" s="98"/>
    </row>
    <row r="5" spans="1:4" ht="18.75">
      <c r="A5" s="73" t="s">
        <v>5</v>
      </c>
      <c r="B5" s="73"/>
      <c r="C5" s="73"/>
      <c r="D5" s="73"/>
    </row>
    <row r="6" ht="18.75">
      <c r="D6" s="1" t="s">
        <v>143</v>
      </c>
    </row>
    <row r="7" spans="1:4" s="4" customFormat="1" ht="18.75">
      <c r="A7" s="3" t="s">
        <v>59</v>
      </c>
      <c r="B7" s="3" t="s">
        <v>144</v>
      </c>
      <c r="C7" s="3" t="s">
        <v>145</v>
      </c>
      <c r="D7" s="3" t="s">
        <v>146</v>
      </c>
    </row>
    <row r="8" spans="1:4" s="1" customFormat="1" ht="18.75">
      <c r="A8" s="33" t="s">
        <v>147</v>
      </c>
      <c r="B8" s="67">
        <f>'[1]BANGCDKT '!E86/1000000</f>
        <v>865297.577754</v>
      </c>
      <c r="C8" s="67">
        <f>'[1]BANGCDKT '!D86/1000000</f>
        <v>1054756.754312</v>
      </c>
      <c r="D8" s="33"/>
    </row>
    <row r="9" spans="1:4" ht="18.75">
      <c r="A9" s="69" t="s">
        <v>148</v>
      </c>
      <c r="B9" s="45">
        <f>'[1]BANGCDKT '!E87/1000000</f>
        <v>635319.436465</v>
      </c>
      <c r="C9" s="45">
        <f>'[1]BANGCDKT '!D87/1000000</f>
        <v>635319.436465</v>
      </c>
      <c r="D9" s="69"/>
    </row>
    <row r="10" spans="1:4" ht="18.75">
      <c r="A10" s="69" t="s">
        <v>149</v>
      </c>
      <c r="B10" s="45">
        <f>'[1]BANGCDKT '!E93/1000000</f>
        <v>0</v>
      </c>
      <c r="C10" s="45">
        <f>'[1]BANGCDKT '!D93/1000000</f>
        <v>85869.447534</v>
      </c>
      <c r="D10" s="69"/>
    </row>
    <row r="11" spans="1:4" ht="18.75">
      <c r="A11" s="69" t="s">
        <v>150</v>
      </c>
      <c r="B11" s="45">
        <f>'[1]BANGCDKT '!E97/1000000</f>
        <v>150030.148337</v>
      </c>
      <c r="C11" s="45">
        <f>'[1]BANGCDKT '!D97/1000000</f>
        <v>333541.148337</v>
      </c>
      <c r="D11" s="69"/>
    </row>
    <row r="12" spans="1:4" s="1" customFormat="1" ht="18.75">
      <c r="A12" s="68" t="s">
        <v>151</v>
      </c>
      <c r="B12" s="35">
        <f>'[1]BANGCDKT '!E60/1000000</f>
        <v>1238198.751244</v>
      </c>
      <c r="C12" s="35">
        <f>'[1]BANGCDKT '!D60/1000000</f>
        <v>1384822.062275</v>
      </c>
      <c r="D12" s="68"/>
    </row>
    <row r="13" spans="1:4" s="1" customFormat="1" ht="18.75">
      <c r="A13" s="68" t="s">
        <v>152</v>
      </c>
      <c r="B13" s="35">
        <f>'[1]KQKD-01'!F26/1000000</f>
        <v>156309.553204</v>
      </c>
      <c r="C13" s="35">
        <f>'[1]KQKD-01'!E26/1000000</f>
        <v>53670.211759</v>
      </c>
      <c r="D13" s="68"/>
    </row>
    <row r="14" spans="1:4" s="1" customFormat="1" ht="18.75">
      <c r="A14" s="68" t="s">
        <v>153</v>
      </c>
      <c r="B14" s="68"/>
      <c r="C14" s="68"/>
      <c r="D14" s="68"/>
    </row>
    <row r="15" spans="1:4" ht="18.75">
      <c r="A15" s="69" t="s">
        <v>154</v>
      </c>
      <c r="B15" s="70">
        <f>B13/B8*100</f>
        <v>18.06425410431902</v>
      </c>
      <c r="C15" s="71"/>
      <c r="D15" s="70">
        <f>C13/C8*100</f>
        <v>5.0883970678157135</v>
      </c>
    </row>
    <row r="16" spans="1:4" ht="18.75">
      <c r="A16" s="72" t="s">
        <v>155</v>
      </c>
      <c r="B16" s="74">
        <f>B13/B12*100</f>
        <v>12.623946926691543</v>
      </c>
      <c r="C16" s="75"/>
      <c r="D16" s="74">
        <f>C13/C12*100</f>
        <v>3.875603459900835</v>
      </c>
    </row>
    <row r="17" ht="18.75">
      <c r="C17" s="13" t="s">
        <v>53</v>
      </c>
    </row>
    <row r="18" s="1" customFormat="1" ht="18.75">
      <c r="A18" s="1" t="s">
        <v>156</v>
      </c>
    </row>
  </sheetData>
  <mergeCells count="2">
    <mergeCell ref="A4:D4"/>
    <mergeCell ref="A5:D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E32"/>
  <sheetViews>
    <sheetView workbookViewId="0" topLeftCell="A19">
      <selection activeCell="B14" sqref="B14"/>
    </sheetView>
  </sheetViews>
  <sheetFormatPr defaultColWidth="9.140625" defaultRowHeight="12.75"/>
  <cols>
    <col min="1" max="1" width="36.421875" style="13" customWidth="1"/>
    <col min="2" max="2" width="16.28125" style="13" customWidth="1"/>
    <col min="3" max="3" width="17.8515625" style="13" customWidth="1"/>
    <col min="4" max="4" width="18.7109375" style="13" customWidth="1"/>
    <col min="5" max="5" width="17.421875" style="13" customWidth="1"/>
    <col min="6" max="16384" width="9.140625" style="13" customWidth="1"/>
  </cols>
  <sheetData>
    <row r="1" spans="1:3" ht="18.75">
      <c r="A1" s="13" t="s">
        <v>0</v>
      </c>
      <c r="C1" s="1" t="s">
        <v>1</v>
      </c>
    </row>
    <row r="2" spans="1:3" ht="18.75">
      <c r="A2" s="1" t="s">
        <v>2</v>
      </c>
      <c r="C2" s="2" t="s">
        <v>3</v>
      </c>
    </row>
    <row r="4" spans="1:5" ht="18.75">
      <c r="A4" s="98" t="s">
        <v>157</v>
      </c>
      <c r="B4" s="98"/>
      <c r="C4" s="98"/>
      <c r="D4" s="98"/>
      <c r="E4" s="98"/>
    </row>
    <row r="5" spans="1:5" ht="18.75">
      <c r="A5" s="73" t="s">
        <v>5</v>
      </c>
      <c r="B5" s="73"/>
      <c r="C5" s="73"/>
      <c r="D5" s="73"/>
      <c r="E5" s="73"/>
    </row>
    <row r="6" ht="18.75">
      <c r="D6" s="1" t="s">
        <v>158</v>
      </c>
    </row>
    <row r="7" spans="1:5" ht="18.75">
      <c r="A7" s="3" t="s">
        <v>59</v>
      </c>
      <c r="B7" s="3" t="s">
        <v>159</v>
      </c>
      <c r="C7" s="3" t="s">
        <v>160</v>
      </c>
      <c r="D7" s="3" t="s">
        <v>161</v>
      </c>
      <c r="E7" s="3" t="s">
        <v>162</v>
      </c>
    </row>
    <row r="8" spans="1:5" ht="18.75">
      <c r="A8" s="80" t="s">
        <v>163</v>
      </c>
      <c r="B8" s="81">
        <f>'[1]BCDPS'!D197</f>
        <v>0</v>
      </c>
      <c r="C8" s="81">
        <f>'[1]BCDPS'!F197/1000000</f>
        <v>86527.386932</v>
      </c>
      <c r="D8" s="81">
        <f>'[1]BCDPS'!E197/1000000</f>
        <v>657.939398</v>
      </c>
      <c r="E8" s="81">
        <f>B8+C8-D8</f>
        <v>85869.44753399999</v>
      </c>
    </row>
    <row r="9" spans="1:5" ht="18.75">
      <c r="A9" s="69" t="s">
        <v>164</v>
      </c>
      <c r="B9" s="45">
        <f>('[1]BCDPS'!D184+'[1]BCDPS'!D185+'[1]BCDPS'!D186)/1000000</f>
        <v>31935.728742</v>
      </c>
      <c r="C9" s="45">
        <f>('[1]BCDPS'!F184+'[1]BCDPS'!F185+'[1]BCDPS'!F186)/1000000</f>
        <v>47326.829511</v>
      </c>
      <c r="D9" s="45">
        <f>('[1]BCDPS'!E184+'[1]BCDPS'!E185+'[1]BCDPS'!E186)/1000000</f>
        <v>34037.36521</v>
      </c>
      <c r="E9" s="45">
        <f>B9+C9-D9</f>
        <v>45225.19304299999</v>
      </c>
    </row>
    <row r="10" spans="1:5" ht="18.75">
      <c r="A10" s="69" t="s">
        <v>165</v>
      </c>
      <c r="B10" s="35">
        <f>'[1]BCDPS'!D187/1000000</f>
        <v>487.5</v>
      </c>
      <c r="C10" s="45">
        <f>'[1]BCDPS'!F187/1000000</f>
        <v>138.609536</v>
      </c>
      <c r="D10" s="45">
        <f>'[1]BCDPS'!E187/1000000</f>
        <v>248.691561</v>
      </c>
      <c r="E10" s="45">
        <f>B10+C10-D10</f>
        <v>377.41797499999996</v>
      </c>
    </row>
    <row r="11" spans="1:5" ht="18.75">
      <c r="A11" s="82" t="s">
        <v>166</v>
      </c>
      <c r="B11" s="45"/>
      <c r="C11" s="45"/>
      <c r="D11" s="45"/>
      <c r="E11" s="45">
        <f>B11+C11-D11</f>
        <v>0</v>
      </c>
    </row>
    <row r="12" spans="1:5" ht="18.75">
      <c r="A12" s="83" t="s">
        <v>167</v>
      </c>
      <c r="B12" s="48"/>
      <c r="C12" s="48"/>
      <c r="D12" s="48"/>
      <c r="E12" s="48">
        <f>B12+C12-D12</f>
        <v>0</v>
      </c>
    </row>
    <row r="13" spans="1:5" ht="18.75">
      <c r="A13" s="76" t="s">
        <v>168</v>
      </c>
      <c r="B13" s="59"/>
      <c r="C13" s="59"/>
      <c r="D13" s="59"/>
      <c r="E13" s="59"/>
    </row>
    <row r="14" spans="1:5" s="1" customFormat="1" ht="18.75">
      <c r="A14" s="77" t="s">
        <v>169</v>
      </c>
      <c r="B14" s="78"/>
      <c r="C14" s="78"/>
      <c r="D14" s="78"/>
      <c r="E14" s="78"/>
    </row>
    <row r="15" spans="1:5" ht="18.75">
      <c r="A15" s="84" t="s">
        <v>170</v>
      </c>
      <c r="B15" s="59"/>
      <c r="C15" s="59"/>
      <c r="D15" s="59"/>
      <c r="E15" s="59"/>
    </row>
    <row r="16" spans="1:5" ht="18.75">
      <c r="A16" s="84" t="s">
        <v>171</v>
      </c>
      <c r="B16" s="59"/>
      <c r="C16" s="59"/>
      <c r="D16" s="59"/>
      <c r="E16" s="59"/>
    </row>
    <row r="17" spans="1:5" ht="18.75">
      <c r="A17" s="84" t="s">
        <v>172</v>
      </c>
      <c r="B17" s="59"/>
      <c r="C17" s="59"/>
      <c r="D17" s="59"/>
      <c r="E17" s="59"/>
    </row>
    <row r="18" spans="1:5" ht="18.75">
      <c r="A18" s="84" t="s">
        <v>173</v>
      </c>
      <c r="B18" s="59"/>
      <c r="C18" s="59"/>
      <c r="D18" s="59"/>
      <c r="E18" s="59"/>
    </row>
    <row r="19" spans="1:5" ht="18.75">
      <c r="A19" s="84" t="s">
        <v>174</v>
      </c>
      <c r="B19" s="59"/>
      <c r="C19" s="59"/>
      <c r="D19" s="59"/>
      <c r="E19" s="59"/>
    </row>
    <row r="20" spans="1:5" s="1" customFormat="1" ht="18.75">
      <c r="A20" s="77" t="s">
        <v>175</v>
      </c>
      <c r="B20" s="78"/>
      <c r="C20" s="78"/>
      <c r="D20" s="78"/>
      <c r="E20" s="78"/>
    </row>
    <row r="21" spans="1:5" ht="18.75">
      <c r="A21" s="84" t="s">
        <v>176</v>
      </c>
      <c r="B21" s="59"/>
      <c r="C21" s="59"/>
      <c r="D21" s="59"/>
      <c r="E21" s="59"/>
    </row>
    <row r="22" spans="1:5" ht="18.75">
      <c r="A22" s="84" t="s">
        <v>177</v>
      </c>
      <c r="B22" s="59"/>
      <c r="C22" s="59"/>
      <c r="D22" s="59"/>
      <c r="E22" s="59"/>
    </row>
    <row r="23" spans="1:5" ht="18.75">
      <c r="A23" s="84" t="s">
        <v>178</v>
      </c>
      <c r="B23" s="59"/>
      <c r="C23" s="59"/>
      <c r="D23" s="59"/>
      <c r="E23" s="59"/>
    </row>
    <row r="24" spans="1:5" ht="18.75">
      <c r="A24" s="84" t="s">
        <v>179</v>
      </c>
      <c r="B24" s="59"/>
      <c r="C24" s="59"/>
      <c r="D24" s="59"/>
      <c r="E24" s="59"/>
    </row>
    <row r="25" spans="1:5" ht="18.75">
      <c r="A25" s="84" t="s">
        <v>180</v>
      </c>
      <c r="B25" s="59"/>
      <c r="C25" s="59"/>
      <c r="D25" s="59"/>
      <c r="E25" s="59"/>
    </row>
    <row r="26" spans="1:5" ht="18.75">
      <c r="A26" s="84" t="s">
        <v>181</v>
      </c>
      <c r="B26" s="59"/>
      <c r="C26" s="59"/>
      <c r="D26" s="59"/>
      <c r="E26" s="59"/>
    </row>
    <row r="27" spans="1:5" s="1" customFormat="1" ht="18.75">
      <c r="A27" s="77" t="s">
        <v>182</v>
      </c>
      <c r="B27" s="78"/>
      <c r="C27" s="78"/>
      <c r="D27" s="78"/>
      <c r="E27" s="78"/>
    </row>
    <row r="28" spans="1:5" ht="18.75">
      <c r="A28" s="84" t="s">
        <v>183</v>
      </c>
      <c r="B28" s="59"/>
      <c r="C28" s="59"/>
      <c r="D28" s="59"/>
      <c r="E28" s="59"/>
    </row>
    <row r="29" spans="1:5" ht="18.75">
      <c r="A29" s="84" t="s">
        <v>184</v>
      </c>
      <c r="B29" s="59"/>
      <c r="C29" s="59"/>
      <c r="D29" s="59"/>
      <c r="E29" s="59"/>
    </row>
    <row r="30" spans="1:5" ht="18.75">
      <c r="A30" s="84" t="s">
        <v>185</v>
      </c>
      <c r="B30" s="59"/>
      <c r="C30" s="59"/>
      <c r="D30" s="59"/>
      <c r="E30" s="59"/>
    </row>
    <row r="31" ht="18.75">
      <c r="D31" s="13" t="s">
        <v>53</v>
      </c>
    </row>
    <row r="32" spans="1:4" ht="18.75">
      <c r="A32" s="11" t="s">
        <v>54</v>
      </c>
      <c r="C32" s="1" t="s">
        <v>55</v>
      </c>
      <c r="D32" s="79" t="s">
        <v>56</v>
      </c>
    </row>
  </sheetData>
  <mergeCells count="2">
    <mergeCell ref="A4:E4"/>
    <mergeCell ref="A5:E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R16"/>
  <sheetViews>
    <sheetView workbookViewId="0" topLeftCell="A10">
      <selection activeCell="E20" sqref="E20"/>
    </sheetView>
  </sheetViews>
  <sheetFormatPr defaultColWidth="9.140625" defaultRowHeight="12.75"/>
  <cols>
    <col min="1" max="1" width="8.421875" style="13" customWidth="1"/>
    <col min="2" max="2" width="8.8515625" style="13" customWidth="1"/>
    <col min="3" max="3" width="5.8515625" style="13" customWidth="1"/>
    <col min="4" max="4" width="8.421875" style="13" customWidth="1"/>
    <col min="5" max="5" width="8.140625" style="13" customWidth="1"/>
    <col min="6" max="6" width="9.28125" style="13" customWidth="1"/>
    <col min="7" max="7" width="8.421875" style="13" customWidth="1"/>
    <col min="8" max="8" width="9.28125" style="13" customWidth="1"/>
    <col min="9" max="9" width="7.7109375" style="13" customWidth="1"/>
    <col min="10" max="10" width="8.8515625" style="13" customWidth="1"/>
    <col min="11" max="11" width="9.00390625" style="13" customWidth="1"/>
    <col min="12" max="12" width="10.421875" style="13" customWidth="1"/>
    <col min="13" max="13" width="9.57421875" style="13" customWidth="1"/>
    <col min="14" max="14" width="10.140625" style="13" customWidth="1"/>
    <col min="15" max="15" width="8.8515625" style="13" customWidth="1"/>
    <col min="16" max="16" width="7.7109375" style="13" customWidth="1"/>
    <col min="17" max="18" width="7.00390625" style="13" customWidth="1"/>
    <col min="19" max="16384" width="9.140625" style="13" customWidth="1"/>
  </cols>
  <sheetData>
    <row r="1" spans="1:11" ht="18.75">
      <c r="A1" s="13" t="s">
        <v>0</v>
      </c>
      <c r="K1" s="1" t="s">
        <v>1</v>
      </c>
    </row>
    <row r="2" spans="1:11" ht="18.75">
      <c r="A2" s="1" t="s">
        <v>2</v>
      </c>
      <c r="K2" s="2" t="s">
        <v>3</v>
      </c>
    </row>
    <row r="4" spans="1:18" ht="18.75">
      <c r="A4" s="103" t="s">
        <v>186</v>
      </c>
      <c r="B4" s="103"/>
      <c r="C4" s="103"/>
      <c r="D4" s="103"/>
      <c r="E4" s="103"/>
      <c r="F4" s="103"/>
      <c r="G4" s="103"/>
      <c r="H4" s="103"/>
      <c r="I4" s="103"/>
      <c r="J4" s="103"/>
      <c r="K4" s="103"/>
      <c r="L4" s="103"/>
      <c r="M4" s="103"/>
      <c r="N4" s="103"/>
      <c r="O4" s="103"/>
      <c r="P4" s="103"/>
      <c r="Q4" s="103"/>
      <c r="R4" s="103"/>
    </row>
    <row r="5" ht="18.75">
      <c r="A5" s="13" t="s">
        <v>5</v>
      </c>
    </row>
    <row r="6" s="1" customFormat="1" ht="18.75">
      <c r="A6" s="1" t="s">
        <v>187</v>
      </c>
    </row>
    <row r="7" s="1" customFormat="1" ht="18.75">
      <c r="A7" s="1" t="s">
        <v>188</v>
      </c>
    </row>
    <row r="8" ht="18.75">
      <c r="P8" s="1" t="s">
        <v>189</v>
      </c>
    </row>
    <row r="9" spans="1:18" s="1" customFormat="1" ht="52.5" customHeight="1">
      <c r="A9" s="96" t="s">
        <v>190</v>
      </c>
      <c r="B9" s="96"/>
      <c r="C9" s="96"/>
      <c r="D9" s="96" t="s">
        <v>191</v>
      </c>
      <c r="E9" s="96"/>
      <c r="F9" s="96"/>
      <c r="G9" s="96"/>
      <c r="H9" s="96"/>
      <c r="I9" s="96"/>
      <c r="J9" s="96"/>
      <c r="K9" s="96" t="s">
        <v>192</v>
      </c>
      <c r="L9" s="96"/>
      <c r="M9" s="96"/>
      <c r="N9" s="96"/>
      <c r="O9" s="96"/>
      <c r="P9" s="96" t="s">
        <v>193</v>
      </c>
      <c r="Q9" s="96" t="s">
        <v>194</v>
      </c>
      <c r="R9" s="96" t="s">
        <v>195</v>
      </c>
    </row>
    <row r="10" spans="1:18" s="1" customFormat="1" ht="52.5" customHeight="1">
      <c r="A10" s="96" t="s">
        <v>196</v>
      </c>
      <c r="B10" s="96" t="s">
        <v>197</v>
      </c>
      <c r="C10" s="96" t="s">
        <v>198</v>
      </c>
      <c r="D10" s="40" t="s">
        <v>199</v>
      </c>
      <c r="E10" s="101"/>
      <c r="F10" s="40" t="s">
        <v>200</v>
      </c>
      <c r="G10" s="101"/>
      <c r="H10" s="40" t="s">
        <v>201</v>
      </c>
      <c r="I10" s="101"/>
      <c r="J10" s="96" t="s">
        <v>198</v>
      </c>
      <c r="K10" s="40" t="s">
        <v>202</v>
      </c>
      <c r="L10" s="41"/>
      <c r="M10" s="101"/>
      <c r="N10" s="96" t="s">
        <v>203</v>
      </c>
      <c r="O10" s="96" t="s">
        <v>198</v>
      </c>
      <c r="P10" s="96"/>
      <c r="Q10" s="96"/>
      <c r="R10" s="96" t="s">
        <v>195</v>
      </c>
    </row>
    <row r="11" spans="1:18" s="1" customFormat="1" ht="62.25" customHeight="1">
      <c r="A11" s="96"/>
      <c r="B11" s="96"/>
      <c r="C11" s="96"/>
      <c r="D11" s="14" t="s">
        <v>196</v>
      </c>
      <c r="E11" s="14" t="s">
        <v>197</v>
      </c>
      <c r="F11" s="14" t="s">
        <v>196</v>
      </c>
      <c r="G11" s="14" t="s">
        <v>197</v>
      </c>
      <c r="H11" s="14" t="s">
        <v>196</v>
      </c>
      <c r="I11" s="14" t="s">
        <v>197</v>
      </c>
      <c r="J11" s="96"/>
      <c r="K11" s="14" t="s">
        <v>204</v>
      </c>
      <c r="L11" s="14" t="s">
        <v>205</v>
      </c>
      <c r="M11" s="14" t="s">
        <v>206</v>
      </c>
      <c r="N11" s="96"/>
      <c r="O11" s="96"/>
      <c r="P11" s="96"/>
      <c r="Q11" s="96"/>
      <c r="R11" s="96"/>
    </row>
    <row r="12" spans="1:18" ht="18.75">
      <c r="A12" s="86">
        <f>328390+22743+2149+14022+40600</f>
        <v>407904</v>
      </c>
      <c r="B12" s="86">
        <f>('[1]KQKD-01'!E11+'[1]KQKD-01'!E14+'[1]KQKD-01'!E20)/1000000</f>
        <v>434744.535728</v>
      </c>
      <c r="C12" s="43" t="s">
        <v>26</v>
      </c>
      <c r="D12" s="86">
        <v>63425</v>
      </c>
      <c r="E12" s="86">
        <f>'[1]KQKD-01'!E23/1000000</f>
        <v>71429.084175</v>
      </c>
      <c r="F12" s="86">
        <f>('[2]THKHtaichinh'!$E$188/1000)</f>
        <v>884750.5477177501</v>
      </c>
      <c r="G12" s="87">
        <f>'[1]Sheet2'!E7/1000000</f>
        <v>854579.4484475</v>
      </c>
      <c r="H12" s="88">
        <f>D12/F12*100</f>
        <v>7.16868728294177</v>
      </c>
      <c r="I12" s="88">
        <f>E12/G12*100</f>
        <v>8.358390118644206</v>
      </c>
      <c r="J12" s="43" t="s">
        <v>26</v>
      </c>
      <c r="K12" s="86">
        <f>'[1]BANGCDKT '!D8/1000000</f>
        <v>296914.161764</v>
      </c>
      <c r="L12" s="86">
        <f>'[1]BANGCDKT '!D63/1000000</f>
        <v>211865.660903</v>
      </c>
      <c r="M12" s="89">
        <f>K12/L12</f>
        <v>1.4014265478346601</v>
      </c>
      <c r="N12" s="90" t="s">
        <v>207</v>
      </c>
      <c r="O12" s="43" t="s">
        <v>26</v>
      </c>
      <c r="P12" s="43" t="s">
        <v>26</v>
      </c>
      <c r="Q12" s="90" t="s">
        <v>207</v>
      </c>
      <c r="R12" s="43" t="s">
        <v>26</v>
      </c>
    </row>
    <row r="13" spans="1:18" ht="18.75">
      <c r="A13" s="85" t="s">
        <v>209</v>
      </c>
      <c r="B13" s="59"/>
      <c r="C13" s="91"/>
      <c r="D13" s="59"/>
      <c r="E13" s="59"/>
      <c r="F13" s="59"/>
      <c r="G13" s="62"/>
      <c r="H13" s="61"/>
      <c r="I13" s="61"/>
      <c r="J13" s="91"/>
      <c r="K13" s="59"/>
      <c r="L13" s="59"/>
      <c r="M13" s="92"/>
      <c r="N13" s="93"/>
      <c r="O13" s="91"/>
      <c r="P13" s="91"/>
      <c r="Q13" s="93"/>
      <c r="R13" s="91"/>
    </row>
    <row r="14" spans="1:18" ht="18.75">
      <c r="A14" s="59" t="s">
        <v>208</v>
      </c>
      <c r="B14" s="59"/>
      <c r="C14" s="91"/>
      <c r="D14" s="59"/>
      <c r="E14" s="59"/>
      <c r="F14" s="59"/>
      <c r="G14" s="62"/>
      <c r="H14" s="61"/>
      <c r="I14" s="61"/>
      <c r="J14" s="91"/>
      <c r="K14" s="59"/>
      <c r="L14" s="59"/>
      <c r="M14" s="92"/>
      <c r="N14" s="93"/>
      <c r="O14" s="91"/>
      <c r="P14" s="91"/>
      <c r="Q14" s="93"/>
      <c r="R14" s="91"/>
    </row>
    <row r="15" ht="18.75">
      <c r="N15" s="13" t="s">
        <v>53</v>
      </c>
    </row>
    <row r="16" spans="1:14" ht="18.75">
      <c r="A16" s="102" t="s">
        <v>54</v>
      </c>
      <c r="B16" s="102"/>
      <c r="C16" s="102"/>
      <c r="D16" s="102"/>
      <c r="G16" s="1" t="s">
        <v>55</v>
      </c>
      <c r="N16" s="79" t="s">
        <v>56</v>
      </c>
    </row>
  </sheetData>
  <mergeCells count="18">
    <mergeCell ref="A4:R4"/>
    <mergeCell ref="A9:C9"/>
    <mergeCell ref="D9:J9"/>
    <mergeCell ref="K9:O9"/>
    <mergeCell ref="P9:P11"/>
    <mergeCell ref="Q9:Q11"/>
    <mergeCell ref="R9:R11"/>
    <mergeCell ref="A10:A11"/>
    <mergeCell ref="B10:B11"/>
    <mergeCell ref="C10:C11"/>
    <mergeCell ref="K10:M10"/>
    <mergeCell ref="N10:N11"/>
    <mergeCell ref="O10:O11"/>
    <mergeCell ref="A16:D16"/>
    <mergeCell ref="D10:E10"/>
    <mergeCell ref="F10:G10"/>
    <mergeCell ref="H10:I10"/>
    <mergeCell ref="J10:J11"/>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H12"/>
  <sheetViews>
    <sheetView workbookViewId="0" topLeftCell="A1">
      <selection activeCell="B16" sqref="B16"/>
    </sheetView>
  </sheetViews>
  <sheetFormatPr defaultColWidth="9.140625" defaultRowHeight="12.75"/>
  <cols>
    <col min="1" max="1" width="5.8515625" style="13" customWidth="1"/>
    <col min="2" max="2" width="38.8515625" style="13" customWidth="1"/>
    <col min="3" max="3" width="9.140625" style="13" customWidth="1"/>
    <col min="4" max="4" width="10.57421875" style="13" customWidth="1"/>
    <col min="5" max="5" width="11.421875" style="13" customWidth="1"/>
    <col min="6" max="6" width="15.57421875" style="13" customWidth="1"/>
    <col min="7" max="7" width="21.7109375" style="13" customWidth="1"/>
    <col min="8" max="8" width="32.140625" style="13" customWidth="1"/>
    <col min="9" max="16384" width="9.140625" style="13" customWidth="1"/>
  </cols>
  <sheetData>
    <row r="1" spans="1:7" ht="18.75">
      <c r="A1" s="13" t="s">
        <v>0</v>
      </c>
      <c r="G1" s="1" t="s">
        <v>1</v>
      </c>
    </row>
    <row r="2" spans="1:7" ht="18.75">
      <c r="A2" s="1" t="s">
        <v>2</v>
      </c>
      <c r="G2" s="2" t="s">
        <v>3</v>
      </c>
    </row>
    <row r="4" ht="18.75">
      <c r="A4" s="1" t="s">
        <v>210</v>
      </c>
    </row>
    <row r="5" ht="18.75">
      <c r="A5" s="13" t="s">
        <v>5</v>
      </c>
    </row>
    <row r="6" spans="1:8" ht="18.75">
      <c r="A6" s="1"/>
      <c r="H6" s="1" t="s">
        <v>211</v>
      </c>
    </row>
    <row r="7" spans="1:8" s="1" customFormat="1" ht="48.75" customHeight="1">
      <c r="A7" s="96" t="s">
        <v>7</v>
      </c>
      <c r="B7" s="96" t="s">
        <v>212</v>
      </c>
      <c r="C7" s="97" t="s">
        <v>213</v>
      </c>
      <c r="D7" s="97"/>
      <c r="E7" s="97"/>
      <c r="F7" s="96" t="s">
        <v>214</v>
      </c>
      <c r="G7" s="96" t="s">
        <v>215</v>
      </c>
      <c r="H7" s="96" t="s">
        <v>216</v>
      </c>
    </row>
    <row r="8" spans="1:8" s="1" customFormat="1" ht="49.5" customHeight="1">
      <c r="A8" s="96"/>
      <c r="B8" s="96"/>
      <c r="C8" s="14" t="s">
        <v>196</v>
      </c>
      <c r="D8" s="14" t="s">
        <v>197</v>
      </c>
      <c r="E8" s="14" t="s">
        <v>217</v>
      </c>
      <c r="F8" s="96"/>
      <c r="G8" s="96"/>
      <c r="H8" s="96"/>
    </row>
    <row r="9" spans="1:8" s="42" customFormat="1" ht="18.75">
      <c r="A9" s="43">
        <v>1</v>
      </c>
      <c r="B9" s="43">
        <v>2</v>
      </c>
      <c r="C9" s="43">
        <v>3</v>
      </c>
      <c r="D9" s="43">
        <v>4</v>
      </c>
      <c r="E9" s="43">
        <v>5</v>
      </c>
      <c r="F9" s="43">
        <v>6</v>
      </c>
      <c r="G9" s="43">
        <v>7</v>
      </c>
      <c r="H9" s="43">
        <v>8</v>
      </c>
    </row>
    <row r="10" spans="1:8" ht="18.75">
      <c r="A10" s="65"/>
      <c r="B10" s="65" t="s">
        <v>218</v>
      </c>
      <c r="C10" s="88">
        <f>'[1]B01-04'!H12</f>
        <v>7.16868728294177</v>
      </c>
      <c r="D10" s="88">
        <f>'[1]B01-04'!I12</f>
        <v>8.358390118644206</v>
      </c>
      <c r="E10" s="89">
        <f>D10/C10*100</f>
        <v>116.59582555000536</v>
      </c>
      <c r="F10" s="43" t="s">
        <v>26</v>
      </c>
      <c r="G10" s="65" t="s">
        <v>219</v>
      </c>
      <c r="H10" s="65" t="s">
        <v>220</v>
      </c>
    </row>
    <row r="11" ht="18.75">
      <c r="G11" s="95" t="s">
        <v>53</v>
      </c>
    </row>
    <row r="12" spans="1:7" ht="18.75">
      <c r="A12" s="102" t="s">
        <v>54</v>
      </c>
      <c r="B12" s="102"/>
      <c r="C12" s="102"/>
      <c r="D12" s="102"/>
      <c r="E12" s="1" t="s">
        <v>55</v>
      </c>
      <c r="G12" s="94" t="s">
        <v>56</v>
      </c>
    </row>
  </sheetData>
  <mergeCells count="7">
    <mergeCell ref="G7:G8"/>
    <mergeCell ref="H7:H8"/>
    <mergeCell ref="A12:D12"/>
    <mergeCell ref="A7:A8"/>
    <mergeCell ref="B7:B8"/>
    <mergeCell ref="C7:E7"/>
    <mergeCell ref="F7:F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VNN.R9</cp:lastModifiedBy>
  <dcterms:created xsi:type="dcterms:W3CDTF">1996-10-14T23:33:28Z</dcterms:created>
  <dcterms:modified xsi:type="dcterms:W3CDTF">2014-05-05T06:14:38Z</dcterms:modified>
  <cp:category/>
  <cp:version/>
  <cp:contentType/>
  <cp:contentStatus/>
</cp:coreProperties>
</file>